
<file path=[Content_Types].xml><?xml version="1.0" encoding="utf-8"?>
<Types xmlns="http://schemas.openxmlformats.org/package/2006/content-types">
  <Default Extension="bin" ContentType="application/vnd.openxmlformats-officedocument.spreadsheetml.customProperty"/>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drawings/drawing2.xml" ContentType="application/vnd.openxmlformats-officedocument.drawing+xml"/>
  <Override PartName="/xl/printerSettings/printerSettings2.bin" ContentType="application/vnd.openxmlformats-officedocument.spreadsheetml.printerSettings"/>
  <Override PartName="/xl/drawings/drawing3.xml" ContentType="application/vnd.openxmlformats-officedocument.drawing+xml"/>
  <Override PartName="/xl/printerSettings/printerSettings3.bin" ContentType="application/vnd.openxmlformats-officedocument.spreadsheetml.printerSettings"/>
  <Override PartName="/xl/drawings/drawing4.xml" ContentType="application/vnd.openxmlformats-officedocument.drawing+xml"/>
  <Override PartName="/xl/printerSettings/printerSettings4.bin" ContentType="application/vnd.openxmlformats-officedocument.spreadsheetml.printerSettings"/>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426"/>
  <workbookPr/>
  <mc:AlternateContent xmlns:mc="http://schemas.openxmlformats.org/markup-compatibility/2006">
    <mc:Choice Requires="x15">
      <x15ac:absPath xmlns:x15ac="http://schemas.microsoft.com/office/spreadsheetml/2010/11/ac" url="https://porsche.sharepoint.com/sites/DisclosureAbstimmungFxGOx/Shared Documents/General/2023 Q1/01_Präsentation Quartal/"/>
    </mc:Choice>
  </mc:AlternateContent>
  <xr:revisionPtr revIDLastSave="0" documentId="8_{15881F17-D300-4F60-A977-510B0FC8B1C6}" xr6:coauthVersionLast="47" xr6:coauthVersionMax="47" xr10:uidLastSave="{00000000-0000-0000-0000-000000000000}"/>
  <bookViews>
    <workbookView xWindow="-120" yWindow="-120" windowWidth="29040" windowHeight="15840" firstSheet="4" activeTab="4" xr2:uid="{00000000-000D-0000-FFFF-FFFF00000000}"/>
  </bookViews>
  <sheets>
    <sheet name="Cover &amp; Content" sheetId="1" r:id="rId1"/>
    <sheet name="01 - Group EBIT" sheetId="2" r:id="rId2"/>
    <sheet name="02 - Automotive CF" sheetId="3" r:id="rId3"/>
    <sheet name="03 - Sales_deliveries by Region" sheetId="4" r:id="rId4"/>
    <sheet name="04 - Sales_deliveries by Model"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2" l="1"/>
  <c r="C16" i="2"/>
  <c r="D15" i="2"/>
  <c r="D14" i="2"/>
  <c r="D13" i="2"/>
  <c r="D11" i="2"/>
  <c r="D10" i="2"/>
  <c r="D12" i="2"/>
  <c r="C12" i="2"/>
  <c r="Y11" i="2" l="1"/>
  <c r="V11" i="2"/>
  <c r="AB16" i="2"/>
  <c r="AB13" i="2"/>
  <c r="AB10" i="2"/>
  <c r="Y16" i="2"/>
  <c r="Y15" i="2"/>
  <c r="Y14" i="2"/>
  <c r="Y13" i="2"/>
  <c r="Y12" i="2"/>
  <c r="Y10" i="2"/>
  <c r="V16" i="2"/>
  <c r="V15" i="2"/>
  <c r="V14" i="2"/>
  <c r="V13" i="2"/>
  <c r="V12" i="2"/>
  <c r="V10" i="2"/>
  <c r="S16" i="2"/>
  <c r="S14" i="2"/>
  <c r="S13" i="2"/>
  <c r="S12" i="2"/>
  <c r="S11" i="2"/>
  <c r="S10" i="2"/>
  <c r="P16" i="2"/>
  <c r="P15" i="2"/>
  <c r="P14" i="2"/>
  <c r="P13" i="2"/>
  <c r="P12" i="2"/>
  <c r="P11" i="2"/>
  <c r="P10" i="2"/>
  <c r="M16" i="2"/>
  <c r="M15" i="2"/>
  <c r="M14" i="2"/>
  <c r="M13" i="2"/>
  <c r="M12" i="2"/>
  <c r="M11" i="2"/>
  <c r="M10" i="2"/>
  <c r="J16" i="2"/>
  <c r="J15" i="2"/>
  <c r="J14" i="2"/>
  <c r="J13" i="2"/>
  <c r="J12" i="2"/>
  <c r="J11" i="2"/>
  <c r="J10" i="2"/>
  <c r="G16" i="2"/>
  <c r="G14" i="2"/>
  <c r="G13" i="2"/>
  <c r="G12" i="2"/>
  <c r="G11" i="2"/>
  <c r="G10" i="2"/>
  <c r="AA15" i="2"/>
  <c r="AB15" i="2" s="1"/>
  <c r="R15" i="2"/>
  <c r="S15" i="2" s="1"/>
  <c r="F15" i="2"/>
  <c r="G15" i="2" s="1"/>
  <c r="AA14" i="2"/>
  <c r="AB14" i="2" s="1"/>
  <c r="AA12" i="2"/>
  <c r="AB12" i="2" s="1"/>
  <c r="AA11" i="2"/>
  <c r="AB11" i="2" s="1"/>
</calcChain>
</file>

<file path=xl/sharedStrings.xml><?xml version="1.0" encoding="utf-8"?>
<sst xmlns="http://schemas.openxmlformats.org/spreadsheetml/2006/main" count="77" uniqueCount="40">
  <si>
    <t>€ million</t>
  </si>
  <si>
    <t>Q1 2023</t>
  </si>
  <si>
    <t xml:space="preserve">%  </t>
  </si>
  <si>
    <t>Q1-Q4 2022</t>
  </si>
  <si>
    <t>Q1-Q3 2022</t>
  </si>
  <si>
    <t>Q1-Q2 2022</t>
  </si>
  <si>
    <t>Q1 2022</t>
  </si>
  <si>
    <t>Q1-Q4 2021</t>
  </si>
  <si>
    <t>Q1-Q3 2021</t>
  </si>
  <si>
    <t>Q1-Q2 2021</t>
  </si>
  <si>
    <t>Q1 2021</t>
  </si>
  <si>
    <t>Sales revenue</t>
  </si>
  <si>
    <t>Cost of sales</t>
  </si>
  <si>
    <t>Gross profit</t>
  </si>
  <si>
    <t>Distribution expenses</t>
  </si>
  <si>
    <t>Administrative expenses</t>
  </si>
  <si>
    <t>Net other operating result</t>
  </si>
  <si>
    <t>Operating profit</t>
  </si>
  <si>
    <t>Basic/diluted earnings per ordinary share in €</t>
  </si>
  <si>
    <t>Basic/diluted earnings per preferred share in €</t>
  </si>
  <si>
    <t>million €</t>
  </si>
  <si>
    <t>Cash flows from operating activities</t>
  </si>
  <si>
    <t>Investing activities of current operations</t>
  </si>
  <si>
    <t>Automotive net cash flow</t>
  </si>
  <si>
    <t>Automotive net liquidity</t>
  </si>
  <si>
    <t>Units</t>
  </si>
  <si>
    <t xml:space="preserve">Vehicle sales </t>
  </si>
  <si>
    <t>Deliveries to customers</t>
  </si>
  <si>
    <t>Germany</t>
  </si>
  <si>
    <t>North America</t>
  </si>
  <si>
    <t>China</t>
  </si>
  <si>
    <r>
      <t xml:space="preserve">Europe  </t>
    </r>
    <r>
      <rPr>
        <sz val="8"/>
        <rFont val="Arial"/>
        <family val="2"/>
      </rPr>
      <t>(excluding Germany)</t>
    </r>
  </si>
  <si>
    <t>Overseas and Emerging Markets</t>
  </si>
  <si>
    <t>Vehicle sales</t>
  </si>
  <si>
    <t>911</t>
  </si>
  <si>
    <t>718</t>
  </si>
  <si>
    <t>Cayenne</t>
  </si>
  <si>
    <t>Panamera</t>
  </si>
  <si>
    <t>Macan</t>
  </si>
  <si>
    <t>Taycan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</si>
</sst>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0.00_-;\-* #,##0.00_-;_-* &quot;-&quot;??_-;_-@_-"/>
    <numFmt numFmtId="165" formatCode="#,##0,,"/>
    <numFmt numFmtId="166" formatCode="0.0"/>
    <numFmt numFmtId="167" formatCode="_-* #,##0_-;\-* #,##0_-;_-* &quot;-&quot;??_-;_-@_-"/>
  </numFmts>
  <fonts count="8">
    <font>
      <sz val="11"/>
      <color theme="1"/>
      <name val="Calibri"/>
      <family val="2"/>
      <scheme val="minor"/>
    </font>
    <font>
      <sz val="11"/>
      <color theme="1"/>
      <name val="Calibri"/>
      <family val="2"/>
      <scheme val="minor"/>
    </font>
    <font>
      <sz val="11"/>
      <color theme="1"/>
      <name val="Porsche Franklin Gothic Cond"/>
      <family val="2"/>
    </font>
    <font>
      <sz val="12"/>
      <name val="Arial"/>
      <family val="2"/>
    </font>
    <font>
      <b/>
      <sz val="11"/>
      <color theme="1"/>
      <name val="Porsche Next TT"/>
      <family val="2"/>
    </font>
    <font>
      <sz val="11"/>
      <color theme="1"/>
      <name val="Porsche Next TT"/>
      <family val="2"/>
    </font>
    <font>
      <sz val="10"/>
      <color theme="1"/>
      <name val="Porsche Next TT"/>
      <family val="2"/>
    </font>
    <font>
      <sz val="8"/>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style="thick">
        <color rgb="FFC00000"/>
      </bottom>
      <diagonal/>
    </border>
    <border>
      <left style="thin">
        <color theme="0"/>
      </left>
      <right style="thin">
        <color theme="0"/>
      </right>
      <top style="thin">
        <color theme="0"/>
      </top>
      <bottom/>
      <diagonal/>
    </border>
    <border>
      <left/>
      <right style="thin">
        <color theme="0"/>
      </right>
      <top style="thin">
        <color theme="0"/>
      </top>
      <bottom style="thin">
        <color theme="1"/>
      </bottom>
      <diagonal/>
    </border>
    <border>
      <left style="thin">
        <color theme="0"/>
      </left>
      <right style="thin">
        <color theme="0"/>
      </right>
      <top style="thin">
        <color theme="0"/>
      </top>
      <bottom style="thin">
        <color theme="1"/>
      </bottom>
      <diagonal/>
    </border>
    <border>
      <left style="thin">
        <color theme="0"/>
      </left>
      <right/>
      <top/>
      <bottom style="thin">
        <color theme="0"/>
      </bottom>
      <diagonal/>
    </border>
    <border>
      <left style="thin">
        <color theme="0"/>
      </left>
      <right/>
      <top style="thin">
        <color theme="0"/>
      </top>
      <bottom style="thin">
        <color theme="1"/>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style="thin">
        <color indexed="64"/>
      </bottom>
      <diagonal/>
    </border>
    <border>
      <left style="thin">
        <color theme="0"/>
      </left>
      <right/>
      <top style="thin">
        <color theme="0"/>
      </top>
      <bottom style="thick">
        <color rgb="FFC00000"/>
      </bottom>
      <diagonal/>
    </border>
  </borders>
  <cellStyleXfs count="4">
    <xf numFmtId="0" fontId="0" fillId="0" borderId="0"/>
    <xf numFmtId="164" fontId="1" fillId="0" borderId="0" applyFont="0" applyFill="0" applyBorder="0" applyAlignment="0" applyProtection="0"/>
    <xf numFmtId="0" fontId="3" fillId="0" borderId="0"/>
    <xf numFmtId="9" fontId="1" fillId="0" borderId="0" applyFont="0" applyFill="0" applyBorder="0" applyAlignment="0" applyProtection="0"/>
  </cellStyleXfs>
  <cellXfs count="43">
    <xf numFmtId="0" fontId="0" fillId="0" borderId="0" xfId="0"/>
    <xf numFmtId="0" fontId="0" fillId="2" borderId="0" xfId="0" applyFill="1"/>
    <xf numFmtId="0" fontId="2" fillId="0" borderId="0" xfId="0" applyFont="1"/>
    <xf numFmtId="14" fontId="4" fillId="2" borderId="1" xfId="0" quotePrefix="1" applyNumberFormat="1" applyFont="1" applyFill="1" applyBorder="1" applyAlignment="1">
      <alignment horizontal="right"/>
    </xf>
    <xf numFmtId="0" fontId="4" fillId="2" borderId="2" xfId="0" applyFont="1" applyFill="1" applyBorder="1" applyAlignment="1" applyProtection="1">
      <alignment horizontal="left" vertical="center"/>
      <protection hidden="1"/>
    </xf>
    <xf numFmtId="165" fontId="4" fillId="2" borderId="0" xfId="3" applyNumberFormat="1" applyFont="1" applyFill="1" applyBorder="1" applyAlignment="1" applyProtection="1">
      <alignment horizontal="right" vertical="center"/>
      <protection hidden="1"/>
    </xf>
    <xf numFmtId="166" fontId="4" fillId="2" borderId="0" xfId="3" applyNumberFormat="1" applyFont="1" applyFill="1" applyBorder="1" applyAlignment="1" applyProtection="1">
      <alignment horizontal="right" vertical="center"/>
      <protection hidden="1"/>
    </xf>
    <xf numFmtId="165" fontId="4" fillId="2" borderId="0" xfId="0" applyNumberFormat="1" applyFont="1" applyFill="1" applyAlignment="1" applyProtection="1">
      <alignment horizontal="right" vertical="center"/>
      <protection hidden="1"/>
    </xf>
    <xf numFmtId="166" fontId="4" fillId="2" borderId="0" xfId="0" applyNumberFormat="1" applyFont="1" applyFill="1" applyAlignment="1" applyProtection="1">
      <alignment horizontal="right" vertical="center"/>
      <protection hidden="1"/>
    </xf>
    <xf numFmtId="0" fontId="5" fillId="2" borderId="2" xfId="0" applyFont="1" applyFill="1" applyBorder="1" applyAlignment="1" applyProtection="1">
      <alignment horizontal="left" vertical="center"/>
      <protection hidden="1"/>
    </xf>
    <xf numFmtId="165" fontId="5" fillId="2" borderId="0" xfId="3" applyNumberFormat="1" applyFont="1" applyFill="1" applyBorder="1" applyAlignment="1" applyProtection="1">
      <alignment horizontal="right" vertical="center"/>
      <protection hidden="1"/>
    </xf>
    <xf numFmtId="166" fontId="5" fillId="2" borderId="0" xfId="3" applyNumberFormat="1" applyFont="1" applyFill="1" applyBorder="1" applyAlignment="1" applyProtection="1">
      <alignment horizontal="right" vertical="center"/>
      <protection hidden="1"/>
    </xf>
    <xf numFmtId="165" fontId="5" fillId="2" borderId="0" xfId="0" applyNumberFormat="1" applyFont="1" applyFill="1" applyAlignment="1" applyProtection="1">
      <alignment horizontal="right" vertical="center"/>
      <protection hidden="1"/>
    </xf>
    <xf numFmtId="166" fontId="5" fillId="2" borderId="0" xfId="0" applyNumberFormat="1" applyFont="1" applyFill="1" applyAlignment="1" applyProtection="1">
      <alignment horizontal="right" vertical="center"/>
      <protection hidden="1"/>
    </xf>
    <xf numFmtId="0" fontId="4" fillId="2" borderId="0" xfId="3" applyNumberFormat="1" applyFont="1" applyFill="1" applyBorder="1" applyAlignment="1" applyProtection="1">
      <alignment horizontal="right" vertical="center"/>
      <protection hidden="1"/>
    </xf>
    <xf numFmtId="0" fontId="5" fillId="2" borderId="0" xfId="3" applyNumberFormat="1" applyFont="1" applyFill="1" applyBorder="1" applyAlignment="1" applyProtection="1">
      <alignment horizontal="right" vertical="center"/>
      <protection hidden="1"/>
    </xf>
    <xf numFmtId="14" fontId="4" fillId="2" borderId="3" xfId="0" quotePrefix="1" applyNumberFormat="1" applyFont="1" applyFill="1" applyBorder="1" applyAlignment="1">
      <alignment horizontal="right"/>
    </xf>
    <xf numFmtId="14" fontId="4" fillId="2" borderId="4" xfId="0" quotePrefix="1" applyNumberFormat="1" applyFont="1" applyFill="1" applyBorder="1" applyAlignment="1">
      <alignment horizontal="right"/>
    </xf>
    <xf numFmtId="0" fontId="4" fillId="2" borderId="4" xfId="0" applyFont="1" applyFill="1" applyBorder="1"/>
    <xf numFmtId="0" fontId="4" fillId="2"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4" fillId="2" borderId="0" xfId="0" applyFont="1" applyFill="1"/>
    <xf numFmtId="0" fontId="4" fillId="2" borderId="0" xfId="0" applyFont="1" applyFill="1" applyAlignment="1">
      <alignment horizontal="right" wrapText="1"/>
    </xf>
    <xf numFmtId="14" fontId="4" fillId="2" borderId="5" xfId="0" quotePrefix="1" applyNumberFormat="1" applyFont="1" applyFill="1" applyBorder="1" applyAlignment="1">
      <alignment horizontal="right"/>
    </xf>
    <xf numFmtId="0" fontId="4" fillId="2" borderId="6" xfId="0" applyFont="1" applyFill="1" applyBorder="1" applyAlignment="1">
      <alignment horizontal="right" wrapText="1"/>
    </xf>
    <xf numFmtId="0" fontId="4" fillId="2" borderId="7" xfId="0" applyFont="1" applyFill="1" applyBorder="1" applyAlignment="1" applyProtection="1">
      <alignment horizontal="left" vertical="center"/>
      <protection hidden="1"/>
    </xf>
    <xf numFmtId="167" fontId="4" fillId="2" borderId="0" xfId="1" applyNumberFormat="1" applyFont="1" applyFill="1" applyBorder="1" applyAlignment="1" applyProtection="1">
      <alignment horizontal="right" vertical="center"/>
      <protection hidden="1"/>
    </xf>
    <xf numFmtId="167" fontId="4" fillId="2" borderId="0" xfId="1" applyNumberFormat="1" applyFont="1" applyFill="1" applyAlignment="1" applyProtection="1">
      <alignment horizontal="right" vertical="center"/>
      <protection hidden="1"/>
    </xf>
    <xf numFmtId="3" fontId="4" fillId="2" borderId="0" xfId="3" applyNumberFormat="1" applyFont="1" applyFill="1" applyBorder="1" applyAlignment="1" applyProtection="1">
      <alignment horizontal="right" vertical="center"/>
      <protection hidden="1"/>
    </xf>
    <xf numFmtId="3" fontId="4" fillId="2" borderId="0" xfId="0" applyNumberFormat="1" applyFont="1" applyFill="1" applyAlignment="1" applyProtection="1">
      <alignment horizontal="right" vertical="center"/>
      <protection hidden="1"/>
    </xf>
    <xf numFmtId="0" fontId="6" fillId="2" borderId="1" xfId="0" applyFont="1" applyFill="1" applyBorder="1"/>
    <xf numFmtId="0" fontId="6" fillId="2" borderId="8" xfId="0" applyFont="1" applyFill="1" applyBorder="1"/>
    <xf numFmtId="0" fontId="4" fillId="2" borderId="8" xfId="0" applyFont="1" applyFill="1" applyBorder="1" applyAlignment="1">
      <alignment horizontal="right" wrapText="1"/>
    </xf>
    <xf numFmtId="14" fontId="4" fillId="2" borderId="9" xfId="0" quotePrefix="1" applyNumberFormat="1" applyFont="1" applyFill="1" applyBorder="1" applyAlignment="1">
      <alignment horizontal="right"/>
    </xf>
    <xf numFmtId="14" fontId="4" fillId="2" borderId="10" xfId="0" quotePrefix="1" applyNumberFormat="1" applyFont="1" applyFill="1" applyBorder="1" applyAlignment="1">
      <alignment horizontal="right"/>
    </xf>
    <xf numFmtId="14" fontId="4" fillId="2" borderId="0" xfId="0" quotePrefix="1" applyNumberFormat="1" applyFont="1" applyFill="1" applyAlignment="1">
      <alignment horizontal="right"/>
    </xf>
    <xf numFmtId="14" fontId="4" fillId="2" borderId="11" xfId="0" quotePrefix="1" applyNumberFormat="1" applyFont="1" applyFill="1" applyBorder="1" applyAlignment="1">
      <alignment horizontal="right"/>
    </xf>
    <xf numFmtId="0" fontId="4" fillId="2" borderId="2" xfId="0" applyFont="1" applyFill="1" applyBorder="1" applyAlignment="1" applyProtection="1">
      <alignment horizontal="left" vertical="center" wrapText="1"/>
      <protection hidden="1"/>
    </xf>
    <xf numFmtId="3" fontId="5" fillId="2" borderId="0" xfId="0" applyNumberFormat="1" applyFont="1" applyFill="1" applyAlignment="1" applyProtection="1">
      <alignment horizontal="right" vertical="center"/>
      <protection hidden="1"/>
    </xf>
    <xf numFmtId="167" fontId="5" fillId="2" borderId="0" xfId="1" applyNumberFormat="1" applyFont="1" applyFill="1" applyBorder="1" applyAlignment="1" applyProtection="1">
      <alignment horizontal="right" vertical="center"/>
      <protection hidden="1"/>
    </xf>
    <xf numFmtId="167" fontId="5" fillId="2" borderId="0" xfId="1" applyNumberFormat="1" applyFont="1" applyFill="1" applyAlignment="1" applyProtection="1">
      <alignment horizontal="right" vertical="center"/>
      <protection hidden="1"/>
    </xf>
    <xf numFmtId="14" fontId="4" fillId="2" borderId="12" xfId="0" quotePrefix="1" applyNumberFormat="1" applyFont="1" applyFill="1" applyBorder="1" applyAlignment="1">
      <alignment horizontal="right"/>
    </xf>
    <xf numFmtId="3" fontId="0" fillId="2" borderId="0" xfId="0" applyNumberFormat="1" applyFill="1"/>
  </cellXfs>
  <cellStyles count="4">
    <cellStyle name="Komma" xfId="1" builtinId="3"/>
    <cellStyle name="Prozent 2" xfId="3" xr:uid="{A9072116-3AB5-4B86-ACA9-D844D6B47BAF}"/>
    <cellStyle name="Standard" xfId="0" builtinId="0"/>
    <cellStyle name="Standard 4" xfId="2" xr:uid="{C7675DE1-DC73-4AE1-9271-47C2C1144AE1}"/>
  </cellStyles>
  <dxfs count="0"/>
  <tableStyles count="1" defaultTableStyle="TableStyleMedium2" defaultPivotStyle="PivotStyleLight16">
    <tableStyle name="Invisible" pivot="0" table="0" count="0" xr9:uid="{AD8A596F-0847-49EF-9242-BC6924D5274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33</xdr:col>
      <xdr:colOff>489161</xdr:colOff>
      <xdr:row>56</xdr:row>
      <xdr:rowOff>106679</xdr:rowOff>
    </xdr:to>
    <xdr:pic>
      <xdr:nvPicPr>
        <xdr:cNvPr id="18" name="Grafik 10">
          <a:extLst>
            <a:ext uri="{FF2B5EF4-FFF2-40B4-BE49-F238E27FC236}">
              <a16:creationId xmlns:a16="http://schemas.microsoft.com/office/drawing/2014/main" id="{24D37DAC-6702-126D-D6FD-B62051D65B4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9998266" cy="11249024"/>
        </a:xfrm>
        <a:prstGeom prst="rect">
          <a:avLst/>
        </a:prstGeom>
      </xdr:spPr>
    </xdr:pic>
    <xdr:clientData/>
  </xdr:twoCellAnchor>
  <xdr:twoCellAnchor editAs="oneCell">
    <xdr:from>
      <xdr:col>0</xdr:col>
      <xdr:colOff>0</xdr:colOff>
      <xdr:row>0</xdr:row>
      <xdr:rowOff>0</xdr:rowOff>
    </xdr:from>
    <xdr:to>
      <xdr:col>5</xdr:col>
      <xdr:colOff>180974</xdr:colOff>
      <xdr:row>9</xdr:row>
      <xdr:rowOff>158876</xdr:rowOff>
    </xdr:to>
    <xdr:pic>
      <xdr:nvPicPr>
        <xdr:cNvPr id="2" name="Bildplatzhalter 12" descr="Ein Bild, das Text, Fahrzeugspiegel, Spiegel, Reflexion enthält.&#10;&#10;Automatisch generierte Beschreibung">
          <a:extLst>
            <a:ext uri="{FF2B5EF4-FFF2-40B4-BE49-F238E27FC236}">
              <a16:creationId xmlns:a16="http://schemas.microsoft.com/office/drawing/2014/main" id="{351671A3-2126-8ACF-5AA6-2930A109D6A7}"/>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3228974" cy="1873376"/>
        </a:xfrm>
        <a:prstGeom prst="rect">
          <a:avLst/>
        </a:prstGeom>
      </xdr:spPr>
    </xdr:pic>
    <xdr:clientData/>
  </xdr:twoCellAnchor>
  <xdr:twoCellAnchor>
    <xdr:from>
      <xdr:col>5</xdr:col>
      <xdr:colOff>314325</xdr:colOff>
      <xdr:row>0</xdr:row>
      <xdr:rowOff>85726</xdr:rowOff>
    </xdr:from>
    <xdr:to>
      <xdr:col>14</xdr:col>
      <xdr:colOff>600075</xdr:colOff>
      <xdr:row>3</xdr:row>
      <xdr:rowOff>142875</xdr:rowOff>
    </xdr:to>
    <xdr:sp macro="" textlink="">
      <xdr:nvSpPr>
        <xdr:cNvPr id="3" name="Textfeld 94">
          <a:extLst>
            <a:ext uri="{FF2B5EF4-FFF2-40B4-BE49-F238E27FC236}">
              <a16:creationId xmlns:a16="http://schemas.microsoft.com/office/drawing/2014/main" id="{5D0E726A-8BF3-BB6B-BFC8-A7B47843371C}"/>
            </a:ext>
          </a:extLst>
        </xdr:cNvPr>
        <xdr:cNvSpPr txBox="1">
          <a:spLocks/>
        </xdr:cNvSpPr>
      </xdr:nvSpPr>
      <xdr:spPr bwMode="gray">
        <a:xfrm>
          <a:off x="3362325" y="85726"/>
          <a:ext cx="5772150" cy="628649"/>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3000" b="1">
              <a:solidFill>
                <a:schemeClr val="bg1"/>
              </a:solidFill>
              <a:latin typeface="Porsche Next TT"/>
            </a:rPr>
            <a:t>FACT SHEET Q1 2023</a:t>
          </a:r>
          <a:endParaRPr lang="de-DE" sz="3000">
            <a:solidFill>
              <a:schemeClr val="bg1"/>
            </a:solidFill>
            <a:ea typeface="+mn-lt"/>
            <a:cs typeface="+mn-lt"/>
          </a:endParaRPr>
        </a:p>
      </xdr:txBody>
    </xdr:sp>
    <xdr:clientData/>
  </xdr:twoCellAnchor>
  <xdr:twoCellAnchor>
    <xdr:from>
      <xdr:col>5</xdr:col>
      <xdr:colOff>323850</xdr:colOff>
      <xdr:row>7</xdr:row>
      <xdr:rowOff>76200</xdr:rowOff>
    </xdr:from>
    <xdr:to>
      <xdr:col>19</xdr:col>
      <xdr:colOff>419100</xdr:colOff>
      <xdr:row>10</xdr:row>
      <xdr:rowOff>28575</xdr:rowOff>
    </xdr:to>
    <xdr:sp macro="" textlink="">
      <xdr:nvSpPr>
        <xdr:cNvPr id="4" name="Textfeld 94">
          <a:extLst>
            <a:ext uri="{FF2B5EF4-FFF2-40B4-BE49-F238E27FC236}">
              <a16:creationId xmlns:a16="http://schemas.microsoft.com/office/drawing/2014/main" id="{FBE3882D-0209-4F9D-9A6E-C32D7BC8E910}"/>
            </a:ext>
          </a:extLst>
        </xdr:cNvPr>
        <xdr:cNvSpPr txBox="1">
          <a:spLocks/>
        </xdr:cNvSpPr>
      </xdr:nvSpPr>
      <xdr:spPr bwMode="gray">
        <a:xfrm>
          <a:off x="3371850" y="1409700"/>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Dr. Ing. h.c. F. Porsche Aktiengesellschaft</a:t>
          </a:r>
          <a:endParaRPr lang="de-DE" sz="2500">
            <a:solidFill>
              <a:schemeClr val="bg1"/>
            </a:solidFill>
            <a:ea typeface="+mn-lt"/>
            <a:cs typeface="+mn-lt"/>
          </a:endParaRPr>
        </a:p>
      </xdr:txBody>
    </xdr:sp>
    <xdr:clientData/>
  </xdr:twoCellAnchor>
  <xdr:twoCellAnchor>
    <xdr:from>
      <xdr:col>5</xdr:col>
      <xdr:colOff>323850</xdr:colOff>
      <xdr:row>3</xdr:row>
      <xdr:rowOff>47625</xdr:rowOff>
    </xdr:from>
    <xdr:to>
      <xdr:col>11</xdr:col>
      <xdr:colOff>95250</xdr:colOff>
      <xdr:row>3</xdr:row>
      <xdr:rowOff>47625</xdr:rowOff>
    </xdr:to>
    <xdr:cxnSp macro="">
      <xdr:nvCxnSpPr>
        <xdr:cNvPr id="6" name="Gerader Verbinder 5">
          <a:extLst>
            <a:ext uri="{FF2B5EF4-FFF2-40B4-BE49-F238E27FC236}">
              <a16:creationId xmlns:a16="http://schemas.microsoft.com/office/drawing/2014/main" id="{087CF143-E53E-526E-6291-A2B17A3098C7}"/>
            </a:ext>
          </a:extLst>
        </xdr:cNvPr>
        <xdr:cNvCxnSpPr/>
      </xdr:nvCxnSpPr>
      <xdr:spPr>
        <a:xfrm flipV="1">
          <a:off x="3371850" y="619125"/>
          <a:ext cx="3429000" cy="0"/>
        </a:xfrm>
        <a:prstGeom prst="line">
          <a:avLst/>
        </a:prstGeom>
        <a:ln w="28575">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504825</xdr:colOff>
      <xdr:row>12</xdr:row>
      <xdr:rowOff>19050</xdr:rowOff>
    </xdr:from>
    <xdr:to>
      <xdr:col>14</xdr:col>
      <xdr:colOff>238125</xdr:colOff>
      <xdr:row>14</xdr:row>
      <xdr:rowOff>139065</xdr:rowOff>
    </xdr:to>
    <xdr:sp macro="" textlink="">
      <xdr:nvSpPr>
        <xdr:cNvPr id="89" name="Textfeld 94">
          <a:extLst>
            <a:ext uri="{FF2B5EF4-FFF2-40B4-BE49-F238E27FC236}">
              <a16:creationId xmlns:a16="http://schemas.microsoft.com/office/drawing/2014/main" id="{5392A68F-0913-44A8-BEC1-EB5DD7AC1482}"/>
            </a:ext>
          </a:extLst>
        </xdr:cNvPr>
        <xdr:cNvSpPr txBox="1">
          <a:spLocks/>
        </xdr:cNvSpPr>
      </xdr:nvSpPr>
      <xdr:spPr bwMode="gray">
        <a:xfrm>
          <a:off x="504825" y="2190750"/>
          <a:ext cx="8534400" cy="48196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Contents</a:t>
          </a: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ndParaRPr>
        </a:p>
        <a:p>
          <a:pPr algn="l">
            <a:defRPr/>
          </a:pPr>
          <a:endParaRPr lang="de-DE" sz="2500" b="1">
            <a:solidFill>
              <a:schemeClr val="bg1"/>
            </a:solidFill>
            <a:latin typeface="Porsche Next TT"/>
            <a:ea typeface="+mn-lt"/>
            <a:cs typeface="+mn-lt"/>
          </a:endParaRPr>
        </a:p>
        <a:p>
          <a:pPr algn="l">
            <a:defRPr/>
          </a:pPr>
          <a:endParaRPr lang="de-DE" sz="2500" b="1">
            <a:solidFill>
              <a:schemeClr val="bg1"/>
            </a:solidFill>
            <a:latin typeface="Porsche Next TT"/>
            <a:ea typeface="+mn-lt"/>
            <a:cs typeface="+mn-lt"/>
          </a:endParaRPr>
        </a:p>
      </xdr:txBody>
    </xdr:sp>
    <xdr:clientData/>
  </xdr:twoCellAnchor>
  <xdr:twoCellAnchor>
    <xdr:from>
      <xdr:col>0</xdr:col>
      <xdr:colOff>510540</xdr:colOff>
      <xdr:row>15</xdr:row>
      <xdr:rowOff>111395</xdr:rowOff>
    </xdr:from>
    <xdr:to>
      <xdr:col>11</xdr:col>
      <xdr:colOff>520065</xdr:colOff>
      <xdr:row>17</xdr:row>
      <xdr:rowOff>86094</xdr:rowOff>
    </xdr:to>
    <xdr:grpSp>
      <xdr:nvGrpSpPr>
        <xdr:cNvPr id="90" name="Gruppieren 29">
          <a:extLst>
            <a:ext uri="{FF2B5EF4-FFF2-40B4-BE49-F238E27FC236}">
              <a16:creationId xmlns:a16="http://schemas.microsoft.com/office/drawing/2014/main" id="{667C4F3C-1528-5355-CF68-B14F75037D26}"/>
            </a:ext>
          </a:extLst>
        </xdr:cNvPr>
        <xdr:cNvGrpSpPr/>
      </xdr:nvGrpSpPr>
      <xdr:grpSpPr>
        <a:xfrm>
          <a:off x="510540" y="2968895"/>
          <a:ext cx="6715125" cy="355699"/>
          <a:chOff x="1536404" y="1771477"/>
          <a:chExt cx="6928485" cy="338554"/>
        </a:xfrm>
      </xdr:grpSpPr>
      <xdr:sp macro="" textlink="">
        <xdr:nvSpPr>
          <xdr:cNvPr id="91" name="Textfeld 21">
            <a:extLst>
              <a:ext uri="{FF2B5EF4-FFF2-40B4-BE49-F238E27FC236}">
                <a16:creationId xmlns:a16="http://schemas.microsoft.com/office/drawing/2014/main" id="{77E8466E-9DA3-1E96-1D70-EEB2883C16ED}"/>
              </a:ext>
            </a:extLst>
          </xdr:cNvPr>
          <xdr:cNvSpPr txBox="1"/>
        </xdr:nvSpPr>
        <xdr:spPr>
          <a:xfrm>
            <a:off x="1536404" y="1771477"/>
            <a:ext cx="46728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01</a:t>
            </a:r>
          </a:p>
        </xdr:txBody>
      </xdr:sp>
      <xdr:sp macro="" textlink="">
        <xdr:nvSpPr>
          <xdr:cNvPr id="92" name="Inhaltsplatzhalter 1">
            <a:extLst>
              <a:ext uri="{FF2B5EF4-FFF2-40B4-BE49-F238E27FC236}">
                <a16:creationId xmlns:a16="http://schemas.microsoft.com/office/drawing/2014/main" id="{9A10554A-05CA-F9F4-9287-C81490DF4B0C}"/>
              </a:ext>
            </a:extLst>
          </xdr:cNvPr>
          <xdr:cNvSpPr txBox="1">
            <a:spLocks/>
          </xdr:cNvSpPr>
        </xdr:nvSpPr>
        <xdr:spPr>
          <a:xfrm>
            <a:off x="2122057" y="1788258"/>
            <a:ext cx="6342832"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Condensed Income Statement  (Group EBIT)</a:t>
            </a:r>
          </a:p>
        </xdr:txBody>
      </xdr:sp>
    </xdr:grpSp>
    <xdr:clientData/>
  </xdr:twoCellAnchor>
  <xdr:twoCellAnchor>
    <xdr:from>
      <xdr:col>0</xdr:col>
      <xdr:colOff>510540</xdr:colOff>
      <xdr:row>18</xdr:row>
      <xdr:rowOff>64139</xdr:rowOff>
    </xdr:from>
    <xdr:to>
      <xdr:col>12</xdr:col>
      <xdr:colOff>140970</xdr:colOff>
      <xdr:row>20</xdr:row>
      <xdr:rowOff>36933</xdr:rowOff>
    </xdr:to>
    <xdr:grpSp>
      <xdr:nvGrpSpPr>
        <xdr:cNvPr id="93" name="Gruppieren 30">
          <a:extLst>
            <a:ext uri="{FF2B5EF4-FFF2-40B4-BE49-F238E27FC236}">
              <a16:creationId xmlns:a16="http://schemas.microsoft.com/office/drawing/2014/main" id="{180EB0AD-7867-A1DD-7B10-8293F64ED527}"/>
            </a:ext>
          </a:extLst>
        </xdr:cNvPr>
        <xdr:cNvGrpSpPr/>
      </xdr:nvGrpSpPr>
      <xdr:grpSpPr>
        <a:xfrm>
          <a:off x="510540" y="3493139"/>
          <a:ext cx="6945630" cy="353794"/>
          <a:chOff x="1526879" y="2263919"/>
          <a:chExt cx="7178040" cy="338554"/>
        </a:xfrm>
      </xdr:grpSpPr>
      <xdr:sp macro="" textlink="">
        <xdr:nvSpPr>
          <xdr:cNvPr id="94" name="Textfeld 21">
            <a:extLst>
              <a:ext uri="{FF2B5EF4-FFF2-40B4-BE49-F238E27FC236}">
                <a16:creationId xmlns:a16="http://schemas.microsoft.com/office/drawing/2014/main" id="{8CF5CC86-4524-459A-8DBD-49177DC77FD2}"/>
              </a:ext>
            </a:extLst>
          </xdr:cNvPr>
          <xdr:cNvSpPr txBox="1"/>
        </xdr:nvSpPr>
        <xdr:spPr>
          <a:xfrm>
            <a:off x="1526879" y="2263919"/>
            <a:ext cx="47871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02</a:t>
            </a:r>
          </a:p>
        </xdr:txBody>
      </xdr:sp>
      <xdr:sp macro="" textlink="">
        <xdr:nvSpPr>
          <xdr:cNvPr id="95" name="Inhaltsplatzhalter 1">
            <a:extLst>
              <a:ext uri="{FF2B5EF4-FFF2-40B4-BE49-F238E27FC236}">
                <a16:creationId xmlns:a16="http://schemas.microsoft.com/office/drawing/2014/main" id="{61B4832C-B395-46A9-A54A-0A8BA9A862F2}"/>
              </a:ext>
            </a:extLst>
          </xdr:cNvPr>
          <xdr:cNvSpPr txBox="1">
            <a:spLocks/>
          </xdr:cNvSpPr>
        </xdr:nvSpPr>
        <xdr:spPr>
          <a:xfrm>
            <a:off x="2103007" y="2277843"/>
            <a:ext cx="6601912" cy="310707"/>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Automotive - Net cash flow and net liquidity</a:t>
            </a:r>
          </a:p>
        </xdr:txBody>
      </xdr:sp>
    </xdr:grpSp>
    <xdr:clientData/>
  </xdr:twoCellAnchor>
  <xdr:twoCellAnchor>
    <xdr:from>
      <xdr:col>0</xdr:col>
      <xdr:colOff>510540</xdr:colOff>
      <xdr:row>21</xdr:row>
      <xdr:rowOff>11168</xdr:rowOff>
    </xdr:from>
    <xdr:to>
      <xdr:col>12</xdr:col>
      <xdr:colOff>125730</xdr:colOff>
      <xdr:row>22</xdr:row>
      <xdr:rowOff>168747</xdr:rowOff>
    </xdr:to>
    <xdr:grpSp>
      <xdr:nvGrpSpPr>
        <xdr:cNvPr id="96" name="Gruppieren 31">
          <a:extLst>
            <a:ext uri="{FF2B5EF4-FFF2-40B4-BE49-F238E27FC236}">
              <a16:creationId xmlns:a16="http://schemas.microsoft.com/office/drawing/2014/main" id="{072A40F5-E0AA-C07B-79E7-B3BECA784391}"/>
            </a:ext>
          </a:extLst>
        </xdr:cNvPr>
        <xdr:cNvGrpSpPr/>
      </xdr:nvGrpSpPr>
      <xdr:grpSpPr>
        <a:xfrm>
          <a:off x="510540" y="4011668"/>
          <a:ext cx="6930390" cy="348079"/>
          <a:chOff x="1549739" y="2755409"/>
          <a:chExt cx="7168515" cy="338554"/>
        </a:xfrm>
      </xdr:grpSpPr>
      <xdr:sp macro="" textlink="">
        <xdr:nvSpPr>
          <xdr:cNvPr id="97" name="Textfeld 21">
            <a:extLst>
              <a:ext uri="{FF2B5EF4-FFF2-40B4-BE49-F238E27FC236}">
                <a16:creationId xmlns:a16="http://schemas.microsoft.com/office/drawing/2014/main" id="{E15F08A8-6C9D-48A6-918A-3F0CC521D9FF}"/>
              </a:ext>
            </a:extLst>
          </xdr:cNvPr>
          <xdr:cNvSpPr txBox="1"/>
        </xdr:nvSpPr>
        <xdr:spPr>
          <a:xfrm>
            <a:off x="1549739" y="2755409"/>
            <a:ext cx="455857"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03</a:t>
            </a:r>
          </a:p>
        </xdr:txBody>
      </xdr:sp>
      <xdr:sp macro="" textlink="">
        <xdr:nvSpPr>
          <xdr:cNvPr id="98" name="Inhaltsplatzhalter 1">
            <a:extLst>
              <a:ext uri="{FF2B5EF4-FFF2-40B4-BE49-F238E27FC236}">
                <a16:creationId xmlns:a16="http://schemas.microsoft.com/office/drawing/2014/main" id="{C4884E32-186C-40DA-A4A0-E2CC4A2541D4}"/>
              </a:ext>
            </a:extLst>
          </xdr:cNvPr>
          <xdr:cNvSpPr txBox="1">
            <a:spLocks/>
          </xdr:cNvSpPr>
        </xdr:nvSpPr>
        <xdr:spPr>
          <a:xfrm>
            <a:off x="2122057" y="2772190"/>
            <a:ext cx="6596197" cy="30499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region</a:t>
            </a:r>
          </a:p>
        </xdr:txBody>
      </xdr:sp>
    </xdr:grpSp>
    <xdr:clientData/>
  </xdr:twoCellAnchor>
  <xdr:twoCellAnchor>
    <xdr:from>
      <xdr:col>0</xdr:col>
      <xdr:colOff>510540</xdr:colOff>
      <xdr:row>23</xdr:row>
      <xdr:rowOff>142981</xdr:rowOff>
    </xdr:from>
    <xdr:to>
      <xdr:col>12</xdr:col>
      <xdr:colOff>129540</xdr:colOff>
      <xdr:row>25</xdr:row>
      <xdr:rowOff>115775</xdr:rowOff>
    </xdr:to>
    <xdr:grpSp>
      <xdr:nvGrpSpPr>
        <xdr:cNvPr id="105" name="Gruppieren 32">
          <a:extLst>
            <a:ext uri="{FF2B5EF4-FFF2-40B4-BE49-F238E27FC236}">
              <a16:creationId xmlns:a16="http://schemas.microsoft.com/office/drawing/2014/main" id="{0E30EF37-CF6E-2098-E719-65CD13C66636}"/>
            </a:ext>
          </a:extLst>
        </xdr:cNvPr>
        <xdr:cNvGrpSpPr/>
      </xdr:nvGrpSpPr>
      <xdr:grpSpPr>
        <a:xfrm>
          <a:off x="510540" y="4524481"/>
          <a:ext cx="6934200" cy="353794"/>
          <a:chOff x="1549739" y="3246899"/>
          <a:chExt cx="7170420" cy="338554"/>
        </a:xfrm>
      </xdr:grpSpPr>
      <xdr:sp macro="" textlink="">
        <xdr:nvSpPr>
          <xdr:cNvPr id="106" name="Textfeld 21">
            <a:extLst>
              <a:ext uri="{FF2B5EF4-FFF2-40B4-BE49-F238E27FC236}">
                <a16:creationId xmlns:a16="http://schemas.microsoft.com/office/drawing/2014/main" id="{CAF9D27F-4557-4DB7-A677-0DECA99BDEEF}"/>
              </a:ext>
            </a:extLst>
          </xdr:cNvPr>
          <xdr:cNvSpPr txBox="1"/>
        </xdr:nvSpPr>
        <xdr:spPr>
          <a:xfrm>
            <a:off x="1549739" y="3246899"/>
            <a:ext cx="469192" cy="338554"/>
          </a:xfrm>
          <a:prstGeom prst="rect">
            <a:avLst/>
          </a:prstGeom>
          <a:noFill/>
        </xdr:spPr>
        <xdr:txBody>
          <a:bodyPr wrap="square" lIns="0" tIns="0" rIns="0" bIns="0" rtlCol="0" anchor="ctr">
            <a:sp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de-DE" sz="2000" b="1" spc="200" baseline="0">
                <a:solidFill>
                  <a:schemeClr val="bg1"/>
                </a:solidFill>
                <a:latin typeface="Porsche Next TT" panose="020B0504020101010102" pitchFamily="34" charset="0"/>
                <a:cs typeface="Porsche Next TT" panose="020B0504020101010102" pitchFamily="34" charset="0"/>
              </a:rPr>
              <a:t>04</a:t>
            </a:r>
          </a:p>
        </xdr:txBody>
      </xdr:sp>
      <xdr:sp macro="" textlink="">
        <xdr:nvSpPr>
          <xdr:cNvPr id="107" name="Inhaltsplatzhalter 1">
            <a:extLst>
              <a:ext uri="{FF2B5EF4-FFF2-40B4-BE49-F238E27FC236}">
                <a16:creationId xmlns:a16="http://schemas.microsoft.com/office/drawing/2014/main" id="{AF99C646-3B85-439A-A85C-D1D562E7FDED}"/>
              </a:ext>
            </a:extLst>
          </xdr:cNvPr>
          <xdr:cNvSpPr txBox="1">
            <a:spLocks/>
          </xdr:cNvSpPr>
        </xdr:nvSpPr>
        <xdr:spPr>
          <a:xfrm>
            <a:off x="2118247" y="3265585"/>
            <a:ext cx="6601912" cy="301182"/>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2000" b="1">
                <a:solidFill>
                  <a:schemeClr val="bg1"/>
                </a:solidFill>
                <a:latin typeface="Porsche Next TT" panose="020B0504020101010102" pitchFamily="34" charset="0"/>
                <a:cs typeface="Porsche Next TT" panose="020B0504020101010102" pitchFamily="34" charset="0"/>
              </a:rPr>
              <a:t>PAG Group - Vehicle Sales and deliveries by model</a:t>
            </a:r>
          </a:p>
        </xdr:txBody>
      </xdr:sp>
    </xdr:grpSp>
    <xdr:clientData/>
  </xdr:twoCellAnchor>
  <xdr:twoCellAnchor>
    <xdr:from>
      <xdr:col>0</xdr:col>
      <xdr:colOff>60871</xdr:colOff>
      <xdr:row>27</xdr:row>
      <xdr:rowOff>26372</xdr:rowOff>
    </xdr:from>
    <xdr:to>
      <xdr:col>13</xdr:col>
      <xdr:colOff>238124</xdr:colOff>
      <xdr:row>36</xdr:row>
      <xdr:rowOff>81915</xdr:rowOff>
    </xdr:to>
    <xdr:sp macro="" textlink="">
      <xdr:nvSpPr>
        <xdr:cNvPr id="719" name="Inhaltsplatzhalter 1">
          <a:extLst>
            <a:ext uri="{FF2B5EF4-FFF2-40B4-BE49-F238E27FC236}">
              <a16:creationId xmlns:a16="http://schemas.microsoft.com/office/drawing/2014/main" id="{097F4CB5-D412-6B2A-A446-3837B777CD5C}"/>
            </a:ext>
          </a:extLst>
        </xdr:cNvPr>
        <xdr:cNvSpPr txBox="1">
          <a:spLocks/>
        </xdr:cNvSpPr>
      </xdr:nvSpPr>
      <xdr:spPr>
        <a:xfrm>
          <a:off x="60871" y="5169872"/>
          <a:ext cx="8102053" cy="1770043"/>
        </a:xfrm>
        <a:prstGeom prst="rect">
          <a:avLst/>
        </a:prstGeom>
      </xdr:spPr>
      <xdr:txBody>
        <a:bodyPr wrap="square" anchor="ct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chemeClr val="bg1"/>
              </a:solidFill>
              <a:latin typeface="Porsche Next TT" panose="020B0504020101010102" pitchFamily="34" charset="0"/>
              <a:cs typeface="Porsche Next TT" panose="020B0504020101010102" pitchFamily="34" charset="0"/>
            </a:rPr>
            <a:t>Our working capital is subject to month to month fluctuations due to, among other things, production and sales volumes, shipping schedules and logistic times, and the timing of capital expenditures. In particular, our inventory levels generally increase with our growth in deliveries in the periods leading up to the launch of new models and at the end of the second quarter when our inventory levels are generally higher to support the summer plant shutdown.</a:t>
          </a:r>
        </a:p>
        <a:p>
          <a:r>
            <a:rPr lang="de-DE" sz="800" b="1">
              <a:solidFill>
                <a:schemeClr val="bg1"/>
              </a:solidFill>
              <a:latin typeface="Porsche Next TT" panose="020B0504020101010102" pitchFamily="34" charset="0"/>
              <a:cs typeface="Porsche Next TT" panose="020B0504020101010102" pitchFamily="34" charset="0"/>
            </a:rPr>
            <a:t>Porsche is currently investing in both ICE and BEV with the majority of investments moving into BEV. However, as the electrification strategy further materializes, Porsche anticipates shifting its investments further towards BEV, reducing the necessity for parallel investments in ICE and BEV.</a:t>
          </a:r>
        </a:p>
        <a:p>
          <a:endParaRPr lang="de-DE" sz="800" b="1">
            <a:solidFill>
              <a:schemeClr val="bg1"/>
            </a:solidFill>
            <a:latin typeface="Porsche Next TT" panose="020B0504020101010102" pitchFamily="34" charset="0"/>
            <a:cs typeface="Porsche Next TT" panose="020B0504020101010102"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9524</xdr:colOff>
      <xdr:row>6</xdr:row>
      <xdr:rowOff>12424</xdr:rowOff>
    </xdr:to>
    <xdr:pic>
      <xdr:nvPicPr>
        <xdr:cNvPr id="9" name="Grafik 8">
          <a:extLst>
            <a:ext uri="{FF2B5EF4-FFF2-40B4-BE49-F238E27FC236}">
              <a16:creationId xmlns:a16="http://schemas.microsoft.com/office/drawing/2014/main" id="{FBB3F9E7-9BC0-407A-8869-FF1809F46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16297274" cy="1155424"/>
        </a:xfrm>
        <a:prstGeom prst="rect">
          <a:avLst/>
        </a:prstGeom>
      </xdr:spPr>
    </xdr:pic>
    <xdr:clientData/>
  </xdr:twoCellAnchor>
  <xdr:twoCellAnchor editAs="oneCell">
    <xdr:from>
      <xdr:col>0</xdr:col>
      <xdr:colOff>0</xdr:colOff>
      <xdr:row>0</xdr:row>
      <xdr:rowOff>0</xdr:rowOff>
    </xdr:from>
    <xdr:to>
      <xdr:col>0</xdr:col>
      <xdr:colOff>1987826</xdr:colOff>
      <xdr:row>6</xdr:row>
      <xdr:rowOff>10290</xdr:rowOff>
    </xdr:to>
    <xdr:pic>
      <xdr:nvPicPr>
        <xdr:cNvPr id="11" name="Bildplatzhalter 12" descr="Ein Bild, das Text, Fahrzeugspiegel, Spiegel, Reflexion enthält.&#10;&#10;Automatisch generierte Beschreibung">
          <a:extLst>
            <a:ext uri="{FF2B5EF4-FFF2-40B4-BE49-F238E27FC236}">
              <a16:creationId xmlns:a16="http://schemas.microsoft.com/office/drawing/2014/main" id="{B0A82FAB-9B51-465B-9044-02F84A5D6126}"/>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7826" cy="1153290"/>
        </a:xfrm>
        <a:prstGeom prst="rect">
          <a:avLst/>
        </a:prstGeom>
      </xdr:spPr>
    </xdr:pic>
    <xdr:clientData/>
  </xdr:twoCellAnchor>
  <xdr:twoCellAnchor>
    <xdr:from>
      <xdr:col>0</xdr:col>
      <xdr:colOff>2170043</xdr:colOff>
      <xdr:row>0</xdr:row>
      <xdr:rowOff>115957</xdr:rowOff>
    </xdr:from>
    <xdr:to>
      <xdr:col>20</xdr:col>
      <xdr:colOff>496128</xdr:colOff>
      <xdr:row>3</xdr:row>
      <xdr:rowOff>68332</xdr:rowOff>
    </xdr:to>
    <xdr:sp macro="" textlink="">
      <xdr:nvSpPr>
        <xdr:cNvPr id="12" name="Textfeld 94">
          <a:extLst>
            <a:ext uri="{FF2B5EF4-FFF2-40B4-BE49-F238E27FC236}">
              <a16:creationId xmlns:a16="http://schemas.microsoft.com/office/drawing/2014/main" id="{00B73814-9AE1-4F69-82C5-57E59D80742E}"/>
            </a:ext>
          </a:extLst>
        </xdr:cNvPr>
        <xdr:cNvSpPr txBox="1">
          <a:spLocks/>
        </xdr:cNvSpPr>
      </xdr:nvSpPr>
      <xdr:spPr bwMode="gray">
        <a:xfrm>
          <a:off x="2170043" y="115957"/>
          <a:ext cx="8629650"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 Group</a:t>
          </a:r>
          <a:r>
            <a:rPr lang="de-DE" sz="2500" b="1" baseline="0">
              <a:solidFill>
                <a:schemeClr val="bg1"/>
              </a:solidFill>
              <a:latin typeface="Porsche Next TT"/>
            </a:rPr>
            <a:t> - </a:t>
          </a:r>
          <a:r>
            <a:rPr lang="de-DE" sz="2500" b="1">
              <a:solidFill>
                <a:schemeClr val="bg1"/>
              </a:solidFill>
              <a:latin typeface="Porsche Next TT"/>
            </a:rPr>
            <a:t>Condensed Income Statement (Group EBIT)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484909</xdr:colOff>
      <xdr:row>6</xdr:row>
      <xdr:rowOff>12424</xdr:rowOff>
    </xdr:to>
    <xdr:pic>
      <xdr:nvPicPr>
        <xdr:cNvPr id="2" name="Grafik 1">
          <a:extLst>
            <a:ext uri="{FF2B5EF4-FFF2-40B4-BE49-F238E27FC236}">
              <a16:creationId xmlns:a16="http://schemas.microsoft.com/office/drawing/2014/main" id="{BB1B1FCC-47DC-4D58-AE5C-E4E722CF00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11161568" cy="1155424"/>
        </a:xfrm>
        <a:prstGeom prst="rect">
          <a:avLst/>
        </a:prstGeom>
      </xdr:spPr>
    </xdr:pic>
    <xdr:clientData/>
  </xdr:twoCellAnchor>
  <xdr:twoCellAnchor editAs="oneCell">
    <xdr:from>
      <xdr:col>0</xdr:col>
      <xdr:colOff>0</xdr:colOff>
      <xdr:row>0</xdr:row>
      <xdr:rowOff>0</xdr:rowOff>
    </xdr:from>
    <xdr:to>
      <xdr:col>0</xdr:col>
      <xdr:colOff>1987826</xdr:colOff>
      <xdr:row>6</xdr:row>
      <xdr:rowOff>10290</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36E38C3B-9AD9-48F9-9557-9BDCFDE36D35}"/>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9068" cy="1153290"/>
        </a:xfrm>
        <a:prstGeom prst="rect">
          <a:avLst/>
        </a:prstGeom>
      </xdr:spPr>
    </xdr:pic>
    <xdr:clientData/>
  </xdr:twoCellAnchor>
  <xdr:twoCellAnchor>
    <xdr:from>
      <xdr:col>0</xdr:col>
      <xdr:colOff>2145195</xdr:colOff>
      <xdr:row>0</xdr:row>
      <xdr:rowOff>165652</xdr:rowOff>
    </xdr:from>
    <xdr:to>
      <xdr:col>19</xdr:col>
      <xdr:colOff>505239</xdr:colOff>
      <xdr:row>3</xdr:row>
      <xdr:rowOff>118027</xdr:rowOff>
    </xdr:to>
    <xdr:sp macro="" textlink="">
      <xdr:nvSpPr>
        <xdr:cNvPr id="4" name="Textfeld 94">
          <a:extLst>
            <a:ext uri="{FF2B5EF4-FFF2-40B4-BE49-F238E27FC236}">
              <a16:creationId xmlns:a16="http://schemas.microsoft.com/office/drawing/2014/main" id="{74119600-EACB-4DBE-ABE1-1CE497A9B86B}"/>
            </a:ext>
          </a:extLst>
        </xdr:cNvPr>
        <xdr:cNvSpPr txBox="1">
          <a:spLocks/>
        </xdr:cNvSpPr>
      </xdr:nvSpPr>
      <xdr:spPr bwMode="gray">
        <a:xfrm>
          <a:off x="2145195" y="165652"/>
          <a:ext cx="7338392"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Automotive - Net cash flow and net liquidity</a:t>
          </a:r>
          <a:endParaRPr lang="de-DE" sz="2500">
            <a:solidFill>
              <a:schemeClr val="bg1"/>
            </a:solidFill>
            <a:ea typeface="+mn-lt"/>
            <a:cs typeface="+mn-lt"/>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8659</xdr:colOff>
      <xdr:row>6</xdr:row>
      <xdr:rowOff>12424</xdr:rowOff>
    </xdr:to>
    <xdr:pic>
      <xdr:nvPicPr>
        <xdr:cNvPr id="2" name="Grafik 1">
          <a:extLst>
            <a:ext uri="{FF2B5EF4-FFF2-40B4-BE49-F238E27FC236}">
              <a16:creationId xmlns:a16="http://schemas.microsoft.com/office/drawing/2014/main" id="{2624F6AC-FA64-4A18-B73E-2E0E9C9F1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11862954" cy="1155424"/>
        </a:xfrm>
        <a:prstGeom prst="rect">
          <a:avLst/>
        </a:prstGeom>
      </xdr:spPr>
    </xdr:pic>
    <xdr:clientData/>
  </xdr:twoCellAnchor>
  <xdr:twoCellAnchor editAs="oneCell">
    <xdr:from>
      <xdr:col>0</xdr:col>
      <xdr:colOff>0</xdr:colOff>
      <xdr:row>0</xdr:row>
      <xdr:rowOff>0</xdr:rowOff>
    </xdr:from>
    <xdr:to>
      <xdr:col>0</xdr:col>
      <xdr:colOff>1987826</xdr:colOff>
      <xdr:row>6</xdr:row>
      <xdr:rowOff>10290</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4E6D127F-11AE-4BE7-B3D2-ABC7174AB132}"/>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7826" cy="1153290"/>
        </a:xfrm>
        <a:prstGeom prst="rect">
          <a:avLst/>
        </a:prstGeom>
      </xdr:spPr>
    </xdr:pic>
    <xdr:clientData/>
  </xdr:twoCellAnchor>
  <xdr:twoCellAnchor>
    <xdr:from>
      <xdr:col>0</xdr:col>
      <xdr:colOff>2145195</xdr:colOff>
      <xdr:row>0</xdr:row>
      <xdr:rowOff>165652</xdr:rowOff>
    </xdr:from>
    <xdr:to>
      <xdr:col>19</xdr:col>
      <xdr:colOff>505239</xdr:colOff>
      <xdr:row>3</xdr:row>
      <xdr:rowOff>118027</xdr:rowOff>
    </xdr:to>
    <xdr:sp macro="" textlink="">
      <xdr:nvSpPr>
        <xdr:cNvPr id="4" name="Textfeld 94">
          <a:extLst>
            <a:ext uri="{FF2B5EF4-FFF2-40B4-BE49-F238E27FC236}">
              <a16:creationId xmlns:a16="http://schemas.microsoft.com/office/drawing/2014/main" id="{360984A0-3AEF-47DC-9618-98BA1B21B4D8}"/>
            </a:ext>
          </a:extLst>
        </xdr:cNvPr>
        <xdr:cNvSpPr txBox="1">
          <a:spLocks/>
        </xdr:cNvSpPr>
      </xdr:nvSpPr>
      <xdr:spPr bwMode="gray">
        <a:xfrm>
          <a:off x="2145195" y="165652"/>
          <a:ext cx="733259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a:t>
          </a:r>
          <a:r>
            <a:rPr lang="de-DE" sz="2500" b="1" baseline="30000">
              <a:solidFill>
                <a:schemeClr val="bg1"/>
              </a:solidFill>
              <a:latin typeface="Porsche Next TT"/>
            </a:rPr>
            <a:t>1</a:t>
          </a:r>
          <a:r>
            <a:rPr lang="de-DE" sz="2500" b="1">
              <a:solidFill>
                <a:schemeClr val="bg1"/>
              </a:solidFill>
              <a:latin typeface="Porsche Next TT"/>
            </a:rPr>
            <a:t> by Region</a:t>
          </a:r>
        </a:p>
      </xdr:txBody>
    </xdr:sp>
    <xdr:clientData/>
  </xdr:twoCellAnchor>
  <xdr:twoCellAnchor>
    <xdr:from>
      <xdr:col>0</xdr:col>
      <xdr:colOff>0</xdr:colOff>
      <xdr:row>25</xdr:row>
      <xdr:rowOff>17318</xdr:rowOff>
    </xdr:from>
    <xdr:to>
      <xdr:col>10</xdr:col>
      <xdr:colOff>503354</xdr:colOff>
      <xdr:row>34</xdr:row>
      <xdr:rowOff>72861</xdr:rowOff>
    </xdr:to>
    <xdr:sp macro="" textlink="">
      <xdr:nvSpPr>
        <xdr:cNvPr id="6" name="Inhaltsplatzhalter 1">
          <a:extLst>
            <a:ext uri="{FF2B5EF4-FFF2-40B4-BE49-F238E27FC236}">
              <a16:creationId xmlns:a16="http://schemas.microsoft.com/office/drawing/2014/main" id="{7CB4D514-66D9-4751-B615-A3BECDE3AB4A}"/>
            </a:ext>
          </a:extLst>
        </xdr:cNvPr>
        <xdr:cNvSpPr txBox="1">
          <a:spLocks/>
        </xdr:cNvSpPr>
      </xdr:nvSpPr>
      <xdr:spPr>
        <a:xfrm>
          <a:off x="0" y="4970318"/>
          <a:ext cx="6374218" cy="177004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companbies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8659</xdr:colOff>
      <xdr:row>6</xdr:row>
      <xdr:rowOff>12424</xdr:rowOff>
    </xdr:to>
    <xdr:pic>
      <xdr:nvPicPr>
        <xdr:cNvPr id="2" name="Grafik 1">
          <a:extLst>
            <a:ext uri="{FF2B5EF4-FFF2-40B4-BE49-F238E27FC236}">
              <a16:creationId xmlns:a16="http://schemas.microsoft.com/office/drawing/2014/main" id="{A0C56379-8689-49A5-A116-99CC44839A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flipV="1">
          <a:off x="0" y="0"/>
          <a:ext cx="11862954" cy="1155424"/>
        </a:xfrm>
        <a:prstGeom prst="rect">
          <a:avLst/>
        </a:prstGeom>
      </xdr:spPr>
    </xdr:pic>
    <xdr:clientData/>
  </xdr:twoCellAnchor>
  <xdr:twoCellAnchor editAs="oneCell">
    <xdr:from>
      <xdr:col>0</xdr:col>
      <xdr:colOff>0</xdr:colOff>
      <xdr:row>0</xdr:row>
      <xdr:rowOff>0</xdr:rowOff>
    </xdr:from>
    <xdr:to>
      <xdr:col>0</xdr:col>
      <xdr:colOff>1987826</xdr:colOff>
      <xdr:row>6</xdr:row>
      <xdr:rowOff>10290</xdr:rowOff>
    </xdr:to>
    <xdr:pic>
      <xdr:nvPicPr>
        <xdr:cNvPr id="3" name="Bildplatzhalter 12" descr="Ein Bild, das Text, Fahrzeugspiegel, Spiegel, Reflexion enthält.&#10;&#10;Automatisch generierte Beschreibung">
          <a:extLst>
            <a:ext uri="{FF2B5EF4-FFF2-40B4-BE49-F238E27FC236}">
              <a16:creationId xmlns:a16="http://schemas.microsoft.com/office/drawing/2014/main" id="{8F194CF8-7ABE-46E6-8FFF-ABC38A7DDBC3}"/>
            </a:ext>
          </a:extLst>
        </xdr:cNvPr>
        <xdr:cNvPicPr>
          <a:picLocks noGrp="1"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611" t="24288" r="34859" b="21295"/>
        <a:stretch/>
      </xdr:blipFill>
      <xdr:spPr bwMode="gray">
        <a:xfrm>
          <a:off x="0" y="0"/>
          <a:ext cx="1987826" cy="1153290"/>
        </a:xfrm>
        <a:prstGeom prst="rect">
          <a:avLst/>
        </a:prstGeom>
      </xdr:spPr>
    </xdr:pic>
    <xdr:clientData/>
  </xdr:twoCellAnchor>
  <xdr:twoCellAnchor>
    <xdr:from>
      <xdr:col>0</xdr:col>
      <xdr:colOff>2145195</xdr:colOff>
      <xdr:row>0</xdr:row>
      <xdr:rowOff>165652</xdr:rowOff>
    </xdr:from>
    <xdr:to>
      <xdr:col>19</xdr:col>
      <xdr:colOff>505239</xdr:colOff>
      <xdr:row>3</xdr:row>
      <xdr:rowOff>118027</xdr:rowOff>
    </xdr:to>
    <xdr:sp macro="" textlink="">
      <xdr:nvSpPr>
        <xdr:cNvPr id="4" name="Textfeld 94">
          <a:extLst>
            <a:ext uri="{FF2B5EF4-FFF2-40B4-BE49-F238E27FC236}">
              <a16:creationId xmlns:a16="http://schemas.microsoft.com/office/drawing/2014/main" id="{1851F6AD-F885-4B38-AF6C-651F6F630C2E}"/>
            </a:ext>
          </a:extLst>
        </xdr:cNvPr>
        <xdr:cNvSpPr txBox="1">
          <a:spLocks/>
        </xdr:cNvSpPr>
      </xdr:nvSpPr>
      <xdr:spPr bwMode="gray">
        <a:xfrm>
          <a:off x="2145195" y="165652"/>
          <a:ext cx="9256644" cy="523875"/>
        </a:xfrm>
        <a:prstGeom prst="rect">
          <a:avLst/>
        </a:prstGeom>
      </xdr:spPr>
      <xdr:txBody>
        <a:bodyPr vert="horz" wrap="square" lIns="0" tIns="0" rIns="0" bIns="0" rtlCol="0" anchor="t">
          <a:noAutofit/>
        </a:bodyPr>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defRPr/>
          </a:pPr>
          <a:r>
            <a:rPr lang="de-DE" sz="2500" b="1">
              <a:solidFill>
                <a:schemeClr val="bg1"/>
              </a:solidFill>
              <a:latin typeface="Porsche Next TT"/>
            </a:rPr>
            <a:t>PAG</a:t>
          </a:r>
          <a:r>
            <a:rPr lang="de-DE" sz="2500" b="1" baseline="0">
              <a:solidFill>
                <a:schemeClr val="bg1"/>
              </a:solidFill>
              <a:latin typeface="Porsche Next TT"/>
            </a:rPr>
            <a:t> Group - </a:t>
          </a:r>
          <a:r>
            <a:rPr lang="de-DE" sz="2500" b="1">
              <a:solidFill>
                <a:schemeClr val="bg1"/>
              </a:solidFill>
              <a:latin typeface="Porsche Next TT"/>
            </a:rPr>
            <a:t>Vehicle Sales and Deliveries by Model</a:t>
          </a:r>
        </a:p>
      </xdr:txBody>
    </xdr:sp>
    <xdr:clientData/>
  </xdr:twoCellAnchor>
  <xdr:twoCellAnchor>
    <xdr:from>
      <xdr:col>0</xdr:col>
      <xdr:colOff>0</xdr:colOff>
      <xdr:row>24</xdr:row>
      <xdr:rowOff>181844</xdr:rowOff>
    </xdr:from>
    <xdr:to>
      <xdr:col>10</xdr:col>
      <xdr:colOff>503354</xdr:colOff>
      <xdr:row>34</xdr:row>
      <xdr:rowOff>46887</xdr:rowOff>
    </xdr:to>
    <xdr:sp macro="" textlink="">
      <xdr:nvSpPr>
        <xdr:cNvPr id="6" name="Inhaltsplatzhalter 1">
          <a:extLst>
            <a:ext uri="{FF2B5EF4-FFF2-40B4-BE49-F238E27FC236}">
              <a16:creationId xmlns:a16="http://schemas.microsoft.com/office/drawing/2014/main" id="{D5EF6ABD-979F-4FE9-80FE-F983AA11852F}"/>
            </a:ext>
          </a:extLst>
        </xdr:cNvPr>
        <xdr:cNvSpPr txBox="1">
          <a:spLocks/>
        </xdr:cNvSpPr>
      </xdr:nvSpPr>
      <xdr:spPr>
        <a:xfrm>
          <a:off x="0" y="4970321"/>
          <a:ext cx="6374218" cy="1770043"/>
        </a:xfrm>
        <a:prstGeom prst="rect">
          <a:avLst/>
        </a:prstGeom>
      </xdr:spPr>
      <xdr:txBody>
        <a:bodyPr wrap="square" anchor="t"/>
        <a:lstStyle>
          <a:defPPr>
            <a:defRPr lang="de-DE"/>
          </a:defPPr>
          <a:lvl1pPr marL="0" indent="0" algn="l" defTabSz="914400" rtl="0" eaLnBrk="1" latinLnBrk="0" hangingPunct="1">
            <a:lnSpc>
              <a:spcPct val="110000"/>
            </a:lnSpc>
            <a:spcBef>
              <a:spcPts val="600"/>
            </a:spcBef>
            <a:buFontTx/>
            <a:buNone/>
            <a:defRPr sz="1800" kern="1200">
              <a:solidFill>
                <a:schemeClr val="tx1"/>
              </a:solidFill>
              <a:latin typeface="+mn-lt"/>
              <a:ea typeface="+mn-ea"/>
              <a:cs typeface="+mn-cs"/>
            </a:defRPr>
          </a:lvl1pPr>
          <a:lvl2pPr marL="18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2pPr>
          <a:lvl3pPr marL="360000" indent="-180000" algn="l" defTabSz="914400" rtl="0" eaLnBrk="1" latinLnBrk="0" hangingPunct="1">
            <a:lnSpc>
              <a:spcPct val="110000"/>
            </a:lnSpc>
            <a:spcBef>
              <a:spcPts val="600"/>
            </a:spcBef>
            <a:buFont typeface="Arial" panose="020B0604020202020204" pitchFamily="34" charset="0"/>
            <a:buChar char="•"/>
            <a:defRPr sz="1800" kern="1200">
              <a:solidFill>
                <a:schemeClr val="tx1"/>
              </a:solidFill>
              <a:latin typeface="+mn-lt"/>
              <a:ea typeface="+mn-ea"/>
              <a:cs typeface="+mn-cs"/>
            </a:defRPr>
          </a:lvl3pPr>
          <a:lvl4pPr marL="54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4pPr>
          <a:lvl5pPr marL="720000" indent="-180000" algn="l" defTabSz="914400" rtl="0" eaLnBrk="1" latinLnBrk="0" hangingPunct="1">
            <a:lnSpc>
              <a:spcPct val="110000"/>
            </a:lnSpc>
            <a:spcBef>
              <a:spcPts val="600"/>
            </a:spcBef>
            <a:buFont typeface="Arial" panose="020B0604020202020204" pitchFamily="34" charset="0"/>
            <a:buChar char="•"/>
            <a:defRPr sz="16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de-DE" sz="800" b="1">
              <a:solidFill>
                <a:sysClr val="windowText" lastClr="000000"/>
              </a:solidFill>
              <a:latin typeface="Porsche Next TT" panose="020B0504020101010102" pitchFamily="34" charset="0"/>
              <a:cs typeface="Porsche Next TT" panose="020B0504020101010102" pitchFamily="34" charset="0"/>
            </a:rPr>
            <a:t>1) The</a:t>
          </a:r>
          <a:r>
            <a:rPr lang="de-DE" sz="800" b="1" baseline="0">
              <a:solidFill>
                <a:sysClr val="windowText" lastClr="000000"/>
              </a:solidFill>
              <a:latin typeface="Porsche Next TT" panose="020B0504020101010102" pitchFamily="34" charset="0"/>
              <a:cs typeface="Porsche Next TT" panose="020B0504020101010102" pitchFamily="34" charset="0"/>
            </a:rPr>
            <a:t> performance indicator "deliveries" reflects the number of vehicles handed over to end customers. This may take place via group companbies or independent importers and dealers. In the Porsche AG group, this differs from unit sales as a relevant driver of sales revenue. Unit sales in the Porsche AG Group are designated as those sales of new and group used vehicles of the Porsche brand, which have left the automotive segment for the first time, provided there is no legal repurchase obligation by a company in the automotive segment.</a:t>
          </a:r>
          <a:endParaRPr lang="de-DE" sz="800" b="1">
            <a:solidFill>
              <a:sysClr val="windowText" lastClr="000000"/>
            </a:solidFill>
            <a:latin typeface="Porsche Next TT" panose="020B0504020101010102" pitchFamily="34" charset="0"/>
            <a:cs typeface="Porsche Next TT" panose="020B0504020101010102"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E7"/>
  <sheetViews>
    <sheetView workbookViewId="0">
      <selection activeCell="Y7" sqref="Y7"/>
    </sheetView>
  </sheetViews>
  <sheetFormatPr defaultColWidth="9.140625" defaultRowHeight="15"/>
  <sheetData>
    <row r="7" spans="5:5">
      <c r="E7" s="2"/>
    </row>
  </sheetData>
  <pageMargins left="0.7" right="0.7" top="0.75" bottom="0.75" header="0.3" footer="0.3"/>
  <customProperties>
    <customPr name="_pios_id" r:id="rId1"/>
  </customProperti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E37A-4C46-4391-A844-2665BEA89602}">
  <dimension ref="A9:AB19"/>
  <sheetViews>
    <sheetView zoomScaleNormal="100" workbookViewId="0">
      <selection activeCell="C10" sqref="C10"/>
    </sheetView>
  </sheetViews>
  <sheetFormatPr defaultColWidth="11.42578125" defaultRowHeight="15"/>
  <cols>
    <col min="1" max="1" width="41.140625" style="1" customWidth="1"/>
    <col min="2" max="2" width="2.7109375" style="1" customWidth="1"/>
    <col min="3" max="3" width="11.42578125" style="1"/>
    <col min="4" max="4" width="8.42578125" style="1" customWidth="1"/>
    <col min="5" max="5" width="2.7109375" style="1" customWidth="1"/>
    <col min="6" max="6" width="11.42578125" style="1"/>
    <col min="7" max="7" width="8.42578125" style="1" customWidth="1"/>
    <col min="8" max="8" width="2.7109375" style="1" customWidth="1"/>
    <col min="9" max="9" width="11.42578125" style="1"/>
    <col min="10" max="10" width="8.42578125" style="1" customWidth="1"/>
    <col min="11" max="11" width="2.7109375" style="1" customWidth="1"/>
    <col min="12" max="12" width="11.42578125" style="1"/>
    <col min="13" max="13" width="8.42578125" style="1" customWidth="1"/>
    <col min="14" max="14" width="2.7109375" style="1" customWidth="1"/>
    <col min="15" max="15" width="11.42578125" style="1"/>
    <col min="16" max="16" width="8.42578125" style="1" customWidth="1"/>
    <col min="17" max="17" width="2.7109375" style="1" customWidth="1"/>
    <col min="18" max="18" width="11.42578125" style="1"/>
    <col min="19" max="19" width="8.42578125" style="1" customWidth="1"/>
    <col min="20" max="20" width="2.7109375" style="1" customWidth="1"/>
    <col min="21" max="21" width="11.42578125" style="1"/>
    <col min="22" max="22" width="8.42578125" style="1" customWidth="1"/>
    <col min="23" max="23" width="2.7109375" style="1" customWidth="1"/>
    <col min="24" max="24" width="11.42578125" style="1"/>
    <col min="25" max="25" width="8.42578125" style="1" customWidth="1"/>
    <col min="26" max="26" width="2.7109375" style="1" customWidth="1"/>
    <col min="27" max="27" width="11.42578125" style="1"/>
    <col min="28" max="28" width="8.42578125" style="1" customWidth="1"/>
    <col min="29" max="16384" width="11.42578125" style="1"/>
  </cols>
  <sheetData>
    <row r="9" spans="1:28" ht="18" thickBot="1">
      <c r="A9" s="31" t="s">
        <v>0</v>
      </c>
      <c r="B9" s="21"/>
      <c r="C9" s="16" t="s">
        <v>1</v>
      </c>
      <c r="D9" s="41" t="s">
        <v>2</v>
      </c>
      <c r="E9" s="35"/>
      <c r="F9" s="34" t="s">
        <v>3</v>
      </c>
      <c r="G9" s="3" t="s">
        <v>2</v>
      </c>
      <c r="H9" s="22"/>
      <c r="I9" s="23" t="s">
        <v>4</v>
      </c>
      <c r="J9" s="32" t="s">
        <v>2</v>
      </c>
      <c r="K9" s="22"/>
      <c r="L9" s="23" t="s">
        <v>5</v>
      </c>
      <c r="M9" s="32" t="s">
        <v>2</v>
      </c>
      <c r="N9" s="22"/>
      <c r="O9" s="23" t="s">
        <v>6</v>
      </c>
      <c r="P9" s="32" t="s">
        <v>2</v>
      </c>
      <c r="Q9" s="22"/>
      <c r="R9" s="23" t="s">
        <v>7</v>
      </c>
      <c r="S9" s="32" t="s">
        <v>2</v>
      </c>
      <c r="T9" s="22"/>
      <c r="U9" s="3" t="s">
        <v>8</v>
      </c>
      <c r="V9" s="32" t="s">
        <v>2</v>
      </c>
      <c r="W9" s="22"/>
      <c r="X9" s="33" t="s">
        <v>9</v>
      </c>
      <c r="Y9" s="32" t="s">
        <v>2</v>
      </c>
      <c r="Z9" s="22"/>
      <c r="AA9" s="23" t="s">
        <v>10</v>
      </c>
      <c r="AB9" s="24" t="s">
        <v>2</v>
      </c>
    </row>
    <row r="10" spans="1:28" ht="18" thickTop="1">
      <c r="A10" s="25" t="s">
        <v>11</v>
      </c>
      <c r="B10" s="19"/>
      <c r="C10" s="5">
        <v>10097132303.42</v>
      </c>
      <c r="D10" s="6">
        <f>C10/$C$10*100</f>
        <v>100</v>
      </c>
      <c r="E10" s="6"/>
      <c r="F10" s="5">
        <v>37629948708.669998</v>
      </c>
      <c r="G10" s="6">
        <f t="shared" ref="G10:G16" si="0">F10/$F$10*100</f>
        <v>100</v>
      </c>
      <c r="H10" s="6"/>
      <c r="I10" s="5">
        <v>26741104507.799999</v>
      </c>
      <c r="J10" s="6">
        <f t="shared" ref="J10:J16" si="1">I10/$I$10*100</f>
        <v>100</v>
      </c>
      <c r="K10" s="6"/>
      <c r="L10" s="5">
        <v>17922000000</v>
      </c>
      <c r="M10" s="6">
        <f t="shared" ref="M10:M16" si="2">L10/$L$10*100</f>
        <v>100</v>
      </c>
      <c r="N10" s="6"/>
      <c r="O10" s="5">
        <v>8043000000</v>
      </c>
      <c r="P10" s="6">
        <f t="shared" ref="P10:P16" si="3">O10/$O$10*100</f>
        <v>100</v>
      </c>
      <c r="Q10" s="6"/>
      <c r="R10" s="7">
        <v>33138000000</v>
      </c>
      <c r="S10" s="8">
        <f t="shared" ref="S10:S16" si="4">R10/$R$10*100</f>
        <v>100</v>
      </c>
      <c r="T10" s="8"/>
      <c r="U10" s="7">
        <v>23115000000</v>
      </c>
      <c r="V10" s="8">
        <f t="shared" ref="V10:V16" si="5">U10/$U$10*100</f>
        <v>100</v>
      </c>
      <c r="W10" s="8"/>
      <c r="X10" s="7">
        <v>16525000000</v>
      </c>
      <c r="Y10" s="8">
        <f t="shared" ref="Y10:Y16" si="6">X10/$X$10*100</f>
        <v>100</v>
      </c>
      <c r="Z10" s="8"/>
      <c r="AA10" s="7">
        <v>7726000000</v>
      </c>
      <c r="AB10" s="8">
        <f t="shared" ref="AB10:AB16" si="7">AA10/$AA$10*100</f>
        <v>100</v>
      </c>
    </row>
    <row r="11" spans="1:28" ht="17.25">
      <c r="A11" s="9" t="s">
        <v>12</v>
      </c>
      <c r="B11" s="20"/>
      <c r="C11" s="10">
        <v>-7280365221.3299999</v>
      </c>
      <c r="D11" s="11">
        <f>C11/$C$10*100</f>
        <v>-72.103296288036816</v>
      </c>
      <c r="E11" s="11"/>
      <c r="F11" s="10">
        <v>-27083868974.580002</v>
      </c>
      <c r="G11" s="11">
        <f t="shared" si="0"/>
        <v>-71.974238350050797</v>
      </c>
      <c r="H11" s="11"/>
      <c r="I11" s="10">
        <v>-19151155507.02</v>
      </c>
      <c r="J11" s="11">
        <f t="shared" si="1"/>
        <v>-71.616920316189194</v>
      </c>
      <c r="K11" s="11"/>
      <c r="L11" s="10">
        <v>-12869000000</v>
      </c>
      <c r="M11" s="11">
        <f t="shared" si="2"/>
        <v>-71.80560205334227</v>
      </c>
      <c r="N11" s="11"/>
      <c r="O11" s="10">
        <v>-5856000000</v>
      </c>
      <c r="P11" s="11">
        <f t="shared" si="3"/>
        <v>-72.808653487504657</v>
      </c>
      <c r="Q11" s="11"/>
      <c r="R11" s="12">
        <v>-24281000000</v>
      </c>
      <c r="S11" s="13">
        <f t="shared" si="4"/>
        <v>-73.272376124087145</v>
      </c>
      <c r="T11" s="13"/>
      <c r="U11" s="12">
        <v>-17037000000</v>
      </c>
      <c r="V11" s="13">
        <f t="shared" si="5"/>
        <v>-73.7053861129137</v>
      </c>
      <c r="W11" s="13"/>
      <c r="X11" s="12">
        <v>-12036000000</v>
      </c>
      <c r="Y11" s="13">
        <f t="shared" si="6"/>
        <v>-72.835098335854767</v>
      </c>
      <c r="Z11" s="13"/>
      <c r="AA11" s="12">
        <f>-5656.6595601*1000000</f>
        <v>-5656659560.1000004</v>
      </c>
      <c r="AB11" s="13">
        <f t="shared" si="7"/>
        <v>-73.215888688842881</v>
      </c>
    </row>
    <row r="12" spans="1:28" ht="17.25">
      <c r="A12" s="4" t="s">
        <v>13</v>
      </c>
      <c r="B12" s="19"/>
      <c r="C12" s="5">
        <f>+C10+C11</f>
        <v>2816767082.0900002</v>
      </c>
      <c r="D12" s="6">
        <f>C12/$C$10*100</f>
        <v>27.896703711963177</v>
      </c>
      <c r="E12" s="6"/>
      <c r="F12" s="5">
        <v>10546079734.09</v>
      </c>
      <c r="G12" s="6">
        <f t="shared" si="0"/>
        <v>28.025761649949228</v>
      </c>
      <c r="H12" s="6"/>
      <c r="I12" s="5">
        <v>7589949000.7799997</v>
      </c>
      <c r="J12" s="6">
        <f t="shared" si="1"/>
        <v>28.383079683810813</v>
      </c>
      <c r="K12" s="6"/>
      <c r="L12" s="5">
        <v>5053000000</v>
      </c>
      <c r="M12" s="6">
        <f t="shared" si="2"/>
        <v>28.194397946657741</v>
      </c>
      <c r="N12" s="6"/>
      <c r="O12" s="5">
        <v>2187000000</v>
      </c>
      <c r="P12" s="6">
        <f t="shared" si="3"/>
        <v>27.19134651249534</v>
      </c>
      <c r="Q12" s="6"/>
      <c r="R12" s="7">
        <v>8857000000</v>
      </c>
      <c r="S12" s="8">
        <f t="shared" si="4"/>
        <v>26.727623875912847</v>
      </c>
      <c r="T12" s="8"/>
      <c r="U12" s="7">
        <v>6078000000</v>
      </c>
      <c r="V12" s="8">
        <f t="shared" si="5"/>
        <v>26.29461388708631</v>
      </c>
      <c r="W12" s="8"/>
      <c r="X12" s="7">
        <v>4489000000</v>
      </c>
      <c r="Y12" s="8">
        <f t="shared" si="6"/>
        <v>27.164901664145237</v>
      </c>
      <c r="Z12" s="8"/>
      <c r="AA12" s="7">
        <f>2069.3404399*1000000</f>
        <v>2069340439.9000001</v>
      </c>
      <c r="AB12" s="8">
        <f t="shared" si="7"/>
        <v>26.784111311157133</v>
      </c>
    </row>
    <row r="13" spans="1:28" ht="17.25">
      <c r="A13" s="9" t="s">
        <v>14</v>
      </c>
      <c r="B13" s="20"/>
      <c r="C13" s="10">
        <v>-521066159.69999999</v>
      </c>
      <c r="D13" s="11">
        <f>C13/$C$10*100</f>
        <v>-5.1605361209688185</v>
      </c>
      <c r="E13" s="11"/>
      <c r="F13" s="10">
        <v>-2353116261.6799998</v>
      </c>
      <c r="G13" s="11">
        <f t="shared" si="0"/>
        <v>-6.2533071195439565</v>
      </c>
      <c r="H13" s="11"/>
      <c r="I13" s="10">
        <v>-1503062807.77</v>
      </c>
      <c r="J13" s="11">
        <f t="shared" si="1"/>
        <v>-5.6207955334514246</v>
      </c>
      <c r="K13" s="11"/>
      <c r="L13" s="10">
        <v>-956000000</v>
      </c>
      <c r="M13" s="11">
        <f t="shared" si="2"/>
        <v>-5.3342260908380759</v>
      </c>
      <c r="N13" s="11"/>
      <c r="O13" s="10">
        <v>-425000000</v>
      </c>
      <c r="P13" s="11">
        <f t="shared" si="3"/>
        <v>-5.2840979733930125</v>
      </c>
      <c r="Q13" s="11"/>
      <c r="R13" s="12">
        <v>-2111000000</v>
      </c>
      <c r="S13" s="13">
        <f t="shared" si="4"/>
        <v>-6.3703301345886896</v>
      </c>
      <c r="T13" s="13"/>
      <c r="U13" s="12">
        <v>-1451000000</v>
      </c>
      <c r="V13" s="13">
        <f t="shared" si="5"/>
        <v>-6.2773091066407094</v>
      </c>
      <c r="W13" s="13"/>
      <c r="X13" s="12">
        <v>-957000000</v>
      </c>
      <c r="Y13" s="13">
        <f t="shared" si="6"/>
        <v>-5.7912254160363084</v>
      </c>
      <c r="Z13" s="13"/>
      <c r="AA13" s="12">
        <v>-397000000</v>
      </c>
      <c r="AB13" s="13">
        <f t="shared" si="7"/>
        <v>-5.1384933989127619</v>
      </c>
    </row>
    <row r="14" spans="1:28" ht="17.25">
      <c r="A14" s="9" t="s">
        <v>15</v>
      </c>
      <c r="B14" s="20"/>
      <c r="C14" s="10">
        <v>-508862227.81999999</v>
      </c>
      <c r="D14" s="11">
        <f>C14/$C$10*100</f>
        <v>-5.0396707949210811</v>
      </c>
      <c r="E14" s="11"/>
      <c r="F14" s="10">
        <v>-1655044332.3900001</v>
      </c>
      <c r="G14" s="11">
        <f t="shared" si="0"/>
        <v>-4.3982104392522734</v>
      </c>
      <c r="H14" s="11"/>
      <c r="I14" s="10">
        <v>-1178425724.8800001</v>
      </c>
      <c r="J14" s="11">
        <f t="shared" si="1"/>
        <v>-4.406795256105708</v>
      </c>
      <c r="K14" s="11"/>
      <c r="L14" s="10">
        <v>-766000000</v>
      </c>
      <c r="M14" s="11">
        <f t="shared" si="2"/>
        <v>-4.2740765539560321</v>
      </c>
      <c r="N14" s="11"/>
      <c r="O14" s="10">
        <v>-384000000</v>
      </c>
      <c r="P14" s="11">
        <f t="shared" si="3"/>
        <v>-4.774337933606863</v>
      </c>
      <c r="Q14" s="11"/>
      <c r="R14" s="12">
        <v>-1426000000</v>
      </c>
      <c r="S14" s="13">
        <f t="shared" si="4"/>
        <v>-4.3032168507453683</v>
      </c>
      <c r="T14" s="13"/>
      <c r="U14" s="12">
        <v>-1047000000</v>
      </c>
      <c r="V14" s="13">
        <f t="shared" si="5"/>
        <v>-4.5295262816353015</v>
      </c>
      <c r="W14" s="13"/>
      <c r="X14" s="12">
        <v>-722000000</v>
      </c>
      <c r="Y14" s="13">
        <f t="shared" si="6"/>
        <v>-4.3691376701966718</v>
      </c>
      <c r="Z14" s="13"/>
      <c r="AA14" s="12">
        <f>-399.5234399*1000000</f>
        <v>-399523439.90000004</v>
      </c>
      <c r="AB14" s="13">
        <f t="shared" si="7"/>
        <v>-5.1711550595392186</v>
      </c>
    </row>
    <row r="15" spans="1:28" ht="17.25">
      <c r="A15" s="9" t="s">
        <v>16</v>
      </c>
      <c r="B15" s="20"/>
      <c r="C15" s="10">
        <v>52832795.780000031</v>
      </c>
      <c r="D15" s="11">
        <f>C15/$C$10*100</f>
        <v>0.52324555321618427</v>
      </c>
      <c r="E15" s="11"/>
      <c r="F15" s="10">
        <f>1893708918.83-1661759866.5</f>
        <v>231949052.32999992</v>
      </c>
      <c r="G15" s="11">
        <f t="shared" si="0"/>
        <v>0.61639481394392259</v>
      </c>
      <c r="H15" s="11"/>
      <c r="I15" s="10">
        <v>139613481.39999986</v>
      </c>
      <c r="J15" s="11">
        <f t="shared" si="1"/>
        <v>0.52209317442096159</v>
      </c>
      <c r="K15" s="11"/>
      <c r="L15" s="10">
        <v>149000000</v>
      </c>
      <c r="M15" s="11">
        <f t="shared" si="2"/>
        <v>0.8313804262917085</v>
      </c>
      <c r="N15" s="11"/>
      <c r="O15" s="10">
        <v>89000000</v>
      </c>
      <c r="P15" s="11">
        <f t="shared" si="3"/>
        <v>1.1065522814870075</v>
      </c>
      <c r="Q15" s="11"/>
      <c r="R15" s="12">
        <f>1079000000-1085000000</f>
        <v>-6000000</v>
      </c>
      <c r="S15" s="13">
        <f t="shared" si="4"/>
        <v>-1.8106101756291869E-2</v>
      </c>
      <c r="T15" s="13"/>
      <c r="U15" s="12">
        <v>10000000</v>
      </c>
      <c r="V15" s="13">
        <f t="shared" si="5"/>
        <v>4.3261951113995244E-2</v>
      </c>
      <c r="W15" s="13"/>
      <c r="X15" s="12">
        <v>-18000000</v>
      </c>
      <c r="Y15" s="13">
        <f t="shared" si="6"/>
        <v>-0.10892586989409984</v>
      </c>
      <c r="Z15" s="13"/>
      <c r="AA15" s="12">
        <f>50000000-73000000</f>
        <v>-23000000</v>
      </c>
      <c r="AB15" s="13">
        <f t="shared" si="7"/>
        <v>-0.29769609112089052</v>
      </c>
    </row>
    <row r="16" spans="1:28" ht="17.25">
      <c r="A16" s="4" t="s">
        <v>17</v>
      </c>
      <c r="B16" s="19"/>
      <c r="C16" s="5">
        <f>+C12+C13+C14+C15</f>
        <v>1839671490.3500004</v>
      </c>
      <c r="D16" s="6">
        <f>C16/$C$10*100</f>
        <v>18.219742349289465</v>
      </c>
      <c r="E16" s="6"/>
      <c r="F16" s="5">
        <v>6769868192.3500004</v>
      </c>
      <c r="G16" s="6">
        <f t="shared" si="0"/>
        <v>17.990638905096919</v>
      </c>
      <c r="H16" s="6"/>
      <c r="I16" s="5">
        <v>5048073949.5299997</v>
      </c>
      <c r="J16" s="6">
        <f t="shared" si="1"/>
        <v>18.877582068674645</v>
      </c>
      <c r="K16" s="6"/>
      <c r="L16" s="5">
        <v>3480000000</v>
      </c>
      <c r="M16" s="6">
        <f t="shared" si="2"/>
        <v>19.417475728155338</v>
      </c>
      <c r="N16" s="6"/>
      <c r="O16" s="5">
        <v>1467000000</v>
      </c>
      <c r="P16" s="6">
        <f t="shared" si="3"/>
        <v>18.239462886982469</v>
      </c>
      <c r="Q16" s="6"/>
      <c r="R16" s="7">
        <v>5314000000</v>
      </c>
      <c r="S16" s="8">
        <f t="shared" si="4"/>
        <v>16.0359707888225</v>
      </c>
      <c r="T16" s="8"/>
      <c r="U16" s="7">
        <v>3590000000</v>
      </c>
      <c r="V16" s="8">
        <f t="shared" si="5"/>
        <v>15.531040449924291</v>
      </c>
      <c r="W16" s="8"/>
      <c r="X16" s="7">
        <v>2792000000</v>
      </c>
      <c r="Y16" s="8">
        <f t="shared" si="6"/>
        <v>16.895612708018152</v>
      </c>
      <c r="Z16" s="8"/>
      <c r="AA16" s="7">
        <v>1250000000</v>
      </c>
      <c r="AB16" s="8">
        <f t="shared" si="7"/>
        <v>16.179135387004919</v>
      </c>
    </row>
    <row r="18" spans="1:24" ht="17.25">
      <c r="A18" s="4" t="s">
        <v>18</v>
      </c>
      <c r="B18" s="19"/>
      <c r="C18" s="15">
        <v>1.54</v>
      </c>
      <c r="F18" s="15">
        <v>5.43</v>
      </c>
      <c r="I18" s="15">
        <v>4.05</v>
      </c>
      <c r="L18" s="15">
        <v>2.74</v>
      </c>
      <c r="R18" s="15">
        <v>4.42</v>
      </c>
      <c r="U18" s="15">
        <v>2.95</v>
      </c>
      <c r="X18" s="15">
        <v>2.31</v>
      </c>
    </row>
    <row r="19" spans="1:24" ht="17.25">
      <c r="A19" s="4" t="s">
        <v>19</v>
      </c>
      <c r="B19" s="19"/>
      <c r="C19" s="15">
        <v>1.55</v>
      </c>
      <c r="F19" s="15">
        <v>5.44</v>
      </c>
      <c r="I19" s="15">
        <v>4.0599999999999996</v>
      </c>
      <c r="L19" s="15">
        <v>2.75</v>
      </c>
      <c r="R19" s="15">
        <v>4.43</v>
      </c>
      <c r="U19" s="15">
        <v>2.96</v>
      </c>
      <c r="X19" s="15">
        <v>2.3199999999999998</v>
      </c>
    </row>
  </sheetData>
  <pageMargins left="0.7" right="0.7" top="0.78740157499999996" bottom="0.78740157499999996" header="0.3" footer="0.3"/>
  <pageSetup paperSize="9" orientation="portrait" verticalDpi="0"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B67C-6D4E-4612-9E0C-4259D8C4D3FA}">
  <dimension ref="A9:S13"/>
  <sheetViews>
    <sheetView zoomScale="110" zoomScaleNormal="110" workbookViewId="0">
      <selection activeCell="C13" sqref="C13"/>
    </sheetView>
  </sheetViews>
  <sheetFormatPr defaultColWidth="11.42578125" defaultRowHeight="15"/>
  <cols>
    <col min="1" max="1" width="37.7109375" style="1" customWidth="1"/>
    <col min="2" max="2" width="2.7109375" style="1" customWidth="1"/>
    <col min="3" max="3" width="15.85546875" style="1" bestFit="1" customWidth="1"/>
    <col min="4" max="4" width="2.7109375" style="1" customWidth="1"/>
    <col min="5" max="5" width="11.42578125" style="1"/>
    <col min="6" max="6" width="2.7109375" style="1" customWidth="1"/>
    <col min="7" max="7" width="12.85546875" style="1" bestFit="1" customWidth="1"/>
    <col min="8" max="8" width="2.7109375" style="1" customWidth="1"/>
    <col min="9" max="9" width="11.5703125" style="1" bestFit="1" customWidth="1"/>
    <col min="10" max="10" width="2.7109375" style="1" customWidth="1"/>
    <col min="11" max="11" width="11.5703125" style="1" bestFit="1" customWidth="1"/>
    <col min="12" max="12" width="2.7109375" style="1" customWidth="1"/>
    <col min="13" max="13" width="11.5703125" style="1" bestFit="1" customWidth="1"/>
    <col min="14" max="14" width="2.7109375" style="1" customWidth="1"/>
    <col min="15" max="15" width="11.5703125" style="1" bestFit="1" customWidth="1"/>
    <col min="16" max="16" width="2.7109375" style="1" customWidth="1"/>
    <col min="17" max="17" width="11.5703125" style="1" bestFit="1" customWidth="1"/>
    <col min="18" max="18" width="2.7109375" style="1" customWidth="1"/>
    <col min="19" max="19" width="11.5703125" style="1" bestFit="1" customWidth="1"/>
    <col min="20" max="16384" width="11.42578125" style="1"/>
  </cols>
  <sheetData>
    <row r="9" spans="1:19" ht="18" thickBot="1">
      <c r="A9" s="30" t="s">
        <v>20</v>
      </c>
      <c r="B9" s="18"/>
      <c r="C9" s="16" t="s">
        <v>1</v>
      </c>
      <c r="D9" s="17"/>
      <c r="E9" s="3" t="s">
        <v>3</v>
      </c>
      <c r="F9" s="17"/>
      <c r="G9" s="3" t="s">
        <v>4</v>
      </c>
      <c r="H9" s="17"/>
      <c r="I9" s="33" t="s">
        <v>5</v>
      </c>
      <c r="J9" s="35"/>
      <c r="K9" s="36" t="s">
        <v>6</v>
      </c>
      <c r="L9" s="35"/>
      <c r="M9" s="34" t="s">
        <v>7</v>
      </c>
      <c r="N9" s="35"/>
      <c r="O9" s="3" t="s">
        <v>8</v>
      </c>
      <c r="P9" s="35"/>
      <c r="Q9" s="33" t="s">
        <v>9</v>
      </c>
      <c r="R9" s="35"/>
      <c r="S9" s="34" t="s">
        <v>10</v>
      </c>
    </row>
    <row r="10" spans="1:19" ht="18" thickTop="1">
      <c r="A10" s="9" t="s">
        <v>21</v>
      </c>
      <c r="B10" s="19"/>
      <c r="C10" s="10">
        <v>2325148803.73</v>
      </c>
      <c r="D10" s="15"/>
      <c r="E10" s="39">
        <v>7855</v>
      </c>
      <c r="F10" s="15"/>
      <c r="G10" s="40">
        <v>5733</v>
      </c>
      <c r="H10" s="15"/>
      <c r="I10" s="40">
        <v>4167</v>
      </c>
      <c r="J10" s="15"/>
      <c r="K10" s="40">
        <v>1485</v>
      </c>
      <c r="L10" s="15"/>
      <c r="M10" s="40">
        <v>7010</v>
      </c>
      <c r="N10" s="15"/>
      <c r="O10" s="40">
        <v>4964</v>
      </c>
      <c r="P10" s="15"/>
      <c r="Q10" s="40">
        <v>4064</v>
      </c>
      <c r="R10" s="15"/>
      <c r="S10" s="40">
        <v>2203</v>
      </c>
    </row>
    <row r="11" spans="1:19" ht="17.25">
      <c r="A11" s="9" t="s">
        <v>22</v>
      </c>
      <c r="B11" s="19"/>
      <c r="C11" s="10">
        <v>-897038968.22000003</v>
      </c>
      <c r="D11" s="15"/>
      <c r="E11" s="39">
        <v>-3989</v>
      </c>
      <c r="F11" s="15"/>
      <c r="G11" s="40">
        <v>-2461</v>
      </c>
      <c r="H11" s="15"/>
      <c r="I11" s="40">
        <v>-1778</v>
      </c>
      <c r="J11" s="15"/>
      <c r="K11" s="40">
        <v>-707</v>
      </c>
      <c r="L11" s="15"/>
      <c r="M11" s="40">
        <v>-3335</v>
      </c>
      <c r="N11" s="15"/>
      <c r="O11" s="40">
        <v>-2083</v>
      </c>
      <c r="P11" s="15"/>
      <c r="Q11" s="40">
        <v>-1463</v>
      </c>
      <c r="R11" s="15"/>
      <c r="S11" s="40">
        <v>-678</v>
      </c>
    </row>
    <row r="12" spans="1:19" ht="17.25">
      <c r="A12" s="4" t="s">
        <v>23</v>
      </c>
      <c r="B12" s="19"/>
      <c r="C12" s="5">
        <v>1428109835.51</v>
      </c>
      <c r="D12" s="5"/>
      <c r="E12" s="26">
        <v>3866</v>
      </c>
      <c r="F12" s="5"/>
      <c r="G12" s="27">
        <v>3272</v>
      </c>
      <c r="H12" s="5"/>
      <c r="I12" s="27">
        <v>2389</v>
      </c>
      <c r="J12" s="5"/>
      <c r="K12" s="27">
        <v>778</v>
      </c>
      <c r="L12" s="5"/>
      <c r="M12" s="27">
        <v>3676</v>
      </c>
      <c r="N12" s="5"/>
      <c r="O12" s="27">
        <v>2881</v>
      </c>
      <c r="P12" s="5"/>
      <c r="Q12" s="27">
        <v>2601</v>
      </c>
      <c r="R12" s="5"/>
      <c r="S12" s="27">
        <v>1525</v>
      </c>
    </row>
    <row r="13" spans="1:19" ht="17.25">
      <c r="A13" s="4" t="s">
        <v>24</v>
      </c>
      <c r="B13" s="19"/>
      <c r="C13" s="5">
        <v>5742027117.0900002</v>
      </c>
      <c r="D13" s="5"/>
      <c r="E13" s="26">
        <v>8282</v>
      </c>
      <c r="F13" s="5"/>
      <c r="G13" s="27">
        <v>7749</v>
      </c>
      <c r="H13" s="5"/>
      <c r="I13" s="27">
        <v>5597</v>
      </c>
      <c r="J13" s="5"/>
      <c r="K13" s="27">
        <v>4093</v>
      </c>
      <c r="L13" s="5"/>
      <c r="M13" s="27">
        <v>4970</v>
      </c>
      <c r="N13" s="5"/>
      <c r="O13" s="27">
        <v>4042</v>
      </c>
      <c r="P13" s="5"/>
      <c r="Q13" s="27">
        <v>3890</v>
      </c>
      <c r="R13" s="5"/>
      <c r="S13" s="27">
        <v>2847</v>
      </c>
    </row>
  </sheetData>
  <pageMargins left="0.7" right="0.7" top="0.78740157499999996" bottom="0.78740157499999996" header="0.3" footer="0.3"/>
  <pageSetup paperSize="9" orientation="portrait" verticalDpi="0"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37B5A-37E2-45F0-B68C-3EE4CAECF359}">
  <dimension ref="A9:S18"/>
  <sheetViews>
    <sheetView zoomScale="110" zoomScaleNormal="110" workbookViewId="0">
      <selection activeCell="C12" sqref="C12"/>
    </sheetView>
  </sheetViews>
  <sheetFormatPr defaultColWidth="11.42578125" defaultRowHeight="15"/>
  <cols>
    <col min="1" max="1" width="37.7109375" style="1" customWidth="1"/>
    <col min="2" max="2" width="2.7109375" style="1" customWidth="1"/>
    <col min="3" max="3" width="11.42578125" style="1"/>
    <col min="4" max="4" width="2.7109375" style="1" customWidth="1"/>
    <col min="5" max="5" width="11.42578125" style="1"/>
    <col min="6" max="6" width="2.7109375" style="1" customWidth="1"/>
    <col min="7" max="7" width="14" style="1" bestFit="1" customWidth="1"/>
    <col min="8" max="8" width="2.7109375" style="1" customWidth="1"/>
    <col min="9" max="9" width="14" style="1" bestFit="1" customWidth="1"/>
    <col min="10" max="10" width="2.7109375" style="1" customWidth="1"/>
    <col min="11" max="11" width="12.7109375" style="1" bestFit="1" customWidth="1"/>
    <col min="12" max="12" width="2.7109375" style="1" customWidth="1"/>
    <col min="13" max="13" width="11.5703125" style="1" bestFit="1" customWidth="1"/>
    <col min="14" max="14" width="2.7109375" style="1" customWidth="1"/>
    <col min="15" max="15" width="13.85546875" style="1" bestFit="1" customWidth="1"/>
    <col min="16" max="16" width="2.7109375" style="1" customWidth="1"/>
    <col min="17" max="17" width="13.85546875" style="1" bestFit="1" customWidth="1"/>
    <col min="18" max="18" width="2.7109375" style="1" customWidth="1"/>
    <col min="19" max="19" width="12.5703125" style="1" bestFit="1" customWidth="1"/>
    <col min="20" max="16384" width="11.42578125" style="1"/>
  </cols>
  <sheetData>
    <row r="9" spans="1:19" ht="18" thickBot="1">
      <c r="A9" s="30" t="s">
        <v>25</v>
      </c>
      <c r="B9" s="18"/>
      <c r="C9" s="16" t="s">
        <v>1</v>
      </c>
      <c r="D9" s="17"/>
      <c r="E9" s="3" t="s">
        <v>3</v>
      </c>
      <c r="F9" s="17"/>
      <c r="G9" s="3" t="s">
        <v>4</v>
      </c>
      <c r="H9" s="17"/>
      <c r="I9" s="33" t="s">
        <v>5</v>
      </c>
      <c r="J9" s="35"/>
      <c r="K9" s="36" t="s">
        <v>6</v>
      </c>
      <c r="L9" s="35"/>
      <c r="M9" s="34" t="s">
        <v>7</v>
      </c>
      <c r="N9" s="35"/>
      <c r="O9" s="3" t="s">
        <v>8</v>
      </c>
      <c r="P9" s="35"/>
      <c r="Q9" s="33" t="s">
        <v>9</v>
      </c>
      <c r="R9" s="35"/>
      <c r="S9" s="34" t="s">
        <v>10</v>
      </c>
    </row>
    <row r="10" spans="1:19" ht="18" thickTop="1">
      <c r="A10" s="4" t="s">
        <v>26</v>
      </c>
      <c r="B10" s="19"/>
      <c r="C10" s="28">
        <v>84737</v>
      </c>
      <c r="D10" s="14"/>
      <c r="E10" s="28">
        <v>313721</v>
      </c>
      <c r="F10" s="14"/>
      <c r="G10" s="26">
        <v>220586</v>
      </c>
      <c r="H10" s="14"/>
      <c r="I10" s="26">
        <v>148568</v>
      </c>
      <c r="J10" s="26"/>
      <c r="K10" s="26">
        <v>65601</v>
      </c>
      <c r="L10" s="26"/>
      <c r="M10" s="26">
        <v>297289</v>
      </c>
      <c r="N10" s="26"/>
      <c r="O10" s="26">
        <v>209271</v>
      </c>
      <c r="P10" s="26"/>
      <c r="Q10" s="26">
        <v>151700</v>
      </c>
      <c r="R10" s="26"/>
      <c r="S10" s="26">
        <v>72835</v>
      </c>
    </row>
    <row r="11" spans="1:19" ht="12" customHeight="1">
      <c r="A11" s="4"/>
      <c r="B11" s="19"/>
      <c r="C11" s="28"/>
      <c r="D11" s="14"/>
      <c r="E11" s="28"/>
      <c r="F11" s="14"/>
      <c r="G11" s="26"/>
      <c r="H11" s="14"/>
      <c r="I11" s="26"/>
      <c r="J11" s="26"/>
      <c r="K11" s="26"/>
      <c r="L11" s="26"/>
      <c r="M11" s="26"/>
      <c r="N11" s="26"/>
      <c r="O11" s="26"/>
      <c r="P11" s="26"/>
      <c r="Q11" s="26"/>
      <c r="R11" s="26"/>
      <c r="S11" s="26"/>
    </row>
    <row r="12" spans="1:19" ht="17.25">
      <c r="A12" s="4" t="s">
        <v>27</v>
      </c>
      <c r="B12" s="19"/>
      <c r="C12" s="29">
        <v>80767</v>
      </c>
      <c r="D12" s="14"/>
      <c r="E12" s="29">
        <v>309884</v>
      </c>
      <c r="F12" s="14"/>
      <c r="G12" s="26">
        <v>221512</v>
      </c>
      <c r="H12" s="14"/>
      <c r="I12" s="26">
        <v>145860</v>
      </c>
      <c r="J12" s="26"/>
      <c r="K12" s="26">
        <v>68426</v>
      </c>
      <c r="L12" s="26"/>
      <c r="M12" s="27">
        <v>301915</v>
      </c>
      <c r="N12" s="26"/>
      <c r="O12" s="27">
        <v>217198</v>
      </c>
      <c r="P12" s="26"/>
      <c r="Q12" s="27">
        <v>153656</v>
      </c>
      <c r="R12" s="26"/>
      <c r="S12" s="27">
        <v>71986</v>
      </c>
    </row>
    <row r="13" spans="1:19" ht="17.25">
      <c r="A13" s="4" t="s">
        <v>28</v>
      </c>
      <c r="C13" s="38">
        <v>8247</v>
      </c>
      <c r="D13" s="15"/>
      <c r="E13" s="38">
        <v>29512</v>
      </c>
      <c r="F13" s="15"/>
      <c r="G13" s="39">
        <v>20850</v>
      </c>
      <c r="H13" s="15"/>
      <c r="I13" s="39">
        <v>13785</v>
      </c>
      <c r="J13" s="39"/>
      <c r="K13" s="39">
        <v>6925</v>
      </c>
      <c r="L13" s="39"/>
      <c r="M13" s="40">
        <v>28565</v>
      </c>
      <c r="N13" s="39"/>
      <c r="O13" s="40">
        <v>19099</v>
      </c>
      <c r="P13" s="39"/>
      <c r="Q13" s="40">
        <v>13094</v>
      </c>
      <c r="R13" s="39"/>
      <c r="S13" s="40">
        <v>5957</v>
      </c>
    </row>
    <row r="14" spans="1:19" ht="17.25">
      <c r="A14" s="4" t="s">
        <v>29</v>
      </c>
      <c r="C14" s="38">
        <v>19651</v>
      </c>
      <c r="D14" s="15"/>
      <c r="E14" s="38">
        <v>79260</v>
      </c>
      <c r="F14" s="15"/>
      <c r="G14" s="39">
        <v>56357</v>
      </c>
      <c r="H14" s="15"/>
      <c r="I14" s="39">
        <v>37605</v>
      </c>
      <c r="J14" s="39"/>
      <c r="K14" s="39">
        <v>15167</v>
      </c>
      <c r="L14" s="39"/>
      <c r="M14" s="40">
        <v>79166</v>
      </c>
      <c r="N14" s="39"/>
      <c r="O14" s="40">
        <v>58616</v>
      </c>
      <c r="P14" s="39"/>
      <c r="Q14" s="40">
        <v>41034</v>
      </c>
      <c r="R14" s="39"/>
      <c r="S14" s="40">
        <v>19021</v>
      </c>
    </row>
    <row r="15" spans="1:19" ht="17.25">
      <c r="A15" s="4" t="s">
        <v>30</v>
      </c>
      <c r="C15" s="38">
        <v>21365</v>
      </c>
      <c r="D15" s="15"/>
      <c r="E15" s="38">
        <v>93286</v>
      </c>
      <c r="F15" s="15"/>
      <c r="G15" s="39">
        <v>68766</v>
      </c>
      <c r="H15" s="15"/>
      <c r="I15" s="39">
        <v>40681</v>
      </c>
      <c r="J15" s="39"/>
      <c r="K15" s="39">
        <v>17685</v>
      </c>
      <c r="L15" s="39"/>
      <c r="M15" s="40">
        <v>95671</v>
      </c>
      <c r="N15" s="39"/>
      <c r="O15" s="40">
        <v>69789</v>
      </c>
      <c r="P15" s="39"/>
      <c r="Q15" s="40">
        <v>48654</v>
      </c>
      <c r="R15" s="39"/>
      <c r="S15" s="40">
        <v>21991</v>
      </c>
    </row>
    <row r="16" spans="1:19" ht="17.25">
      <c r="A16" s="37" t="s">
        <v>31</v>
      </c>
      <c r="C16" s="38">
        <v>18420</v>
      </c>
      <c r="D16" s="15"/>
      <c r="E16" s="38">
        <v>62685</v>
      </c>
      <c r="F16" s="15"/>
      <c r="G16" s="39">
        <v>42204</v>
      </c>
      <c r="H16" s="15"/>
      <c r="I16" s="39">
        <v>29833</v>
      </c>
      <c r="J16" s="39"/>
      <c r="K16" s="39">
        <v>16186</v>
      </c>
      <c r="L16" s="39"/>
      <c r="M16" s="40">
        <v>58576</v>
      </c>
      <c r="N16" s="39"/>
      <c r="O16" s="40">
        <v>38030</v>
      </c>
      <c r="P16" s="39"/>
      <c r="Q16" s="40">
        <v>27929</v>
      </c>
      <c r="R16" s="39"/>
      <c r="S16" s="40">
        <v>13771</v>
      </c>
    </row>
    <row r="17" spans="1:19" ht="17.25">
      <c r="A17" s="4" t="s">
        <v>32</v>
      </c>
      <c r="C17" s="38">
        <v>13084</v>
      </c>
      <c r="D17" s="15"/>
      <c r="E17" s="38">
        <v>45141</v>
      </c>
      <c r="F17" s="15"/>
      <c r="G17" s="39">
        <v>33335</v>
      </c>
      <c r="H17" s="15"/>
      <c r="I17" s="39">
        <v>23956</v>
      </c>
      <c r="J17" s="39"/>
      <c r="K17" s="39">
        <v>12463</v>
      </c>
      <c r="L17" s="39"/>
      <c r="M17" s="40">
        <v>39937</v>
      </c>
      <c r="N17" s="39"/>
      <c r="O17" s="40">
        <v>31664</v>
      </c>
      <c r="P17" s="39"/>
      <c r="Q17" s="40">
        <v>22945</v>
      </c>
      <c r="R17" s="39"/>
      <c r="S17" s="40">
        <v>11246</v>
      </c>
    </row>
    <row r="18" spans="1:19">
      <c r="C18" s="42"/>
    </row>
  </sheetData>
  <pageMargins left="0.7" right="0.7" top="0.78740157499999996" bottom="0.78740157499999996" header="0.3" footer="0.3"/>
  <pageSetup paperSize="9" orientation="portrait" verticalDpi="0"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945F9-6889-4045-B3CF-1D169E9C4BD3}">
  <dimension ref="A9:S19"/>
  <sheetViews>
    <sheetView tabSelected="1" zoomScale="110" zoomScaleNormal="110" workbookViewId="0">
      <selection activeCell="C17" sqref="C17"/>
    </sheetView>
  </sheetViews>
  <sheetFormatPr defaultColWidth="11.42578125" defaultRowHeight="15"/>
  <cols>
    <col min="1" max="1" width="37.7109375" style="1" customWidth="1"/>
    <col min="2" max="2" width="2.7109375" style="1" customWidth="1"/>
    <col min="3" max="3" width="11.42578125" style="1"/>
    <col min="4" max="4" width="2.7109375" style="1" customWidth="1"/>
    <col min="5" max="5" width="11.42578125" style="1"/>
    <col min="6" max="6" width="2.7109375" style="1" customWidth="1"/>
    <col min="7" max="7" width="14" style="1" bestFit="1" customWidth="1"/>
    <col min="8" max="8" width="2.7109375" style="1" customWidth="1"/>
    <col min="9" max="9" width="14" style="1" bestFit="1" customWidth="1"/>
    <col min="10" max="10" width="2.7109375" style="1" customWidth="1"/>
    <col min="11" max="11" width="12.7109375" style="1" bestFit="1" customWidth="1"/>
    <col min="12" max="12" width="2.7109375" style="1" customWidth="1"/>
    <col min="13" max="13" width="11.5703125" style="1" bestFit="1" customWidth="1"/>
    <col min="14" max="14" width="2.7109375" style="1" customWidth="1"/>
    <col min="15" max="15" width="13.85546875" style="1" bestFit="1" customWidth="1"/>
    <col min="16" max="16" width="2.7109375" style="1" customWidth="1"/>
    <col min="17" max="17" width="13.85546875" style="1" bestFit="1" customWidth="1"/>
    <col min="18" max="18" width="2.7109375" style="1" customWidth="1"/>
    <col min="19" max="19" width="12.5703125" style="1" bestFit="1" customWidth="1"/>
    <col min="20" max="16384" width="11.42578125" style="1"/>
  </cols>
  <sheetData>
    <row r="9" spans="1:19" ht="18" thickBot="1">
      <c r="A9" s="30" t="s">
        <v>25</v>
      </c>
      <c r="B9" s="18"/>
      <c r="C9" s="16" t="s">
        <v>1</v>
      </c>
      <c r="D9" s="17"/>
      <c r="E9" s="3" t="s">
        <v>3</v>
      </c>
      <c r="F9" s="17"/>
      <c r="G9" s="3" t="s">
        <v>4</v>
      </c>
      <c r="H9" s="17"/>
      <c r="I9" s="33" t="s">
        <v>5</v>
      </c>
      <c r="J9" s="35"/>
      <c r="K9" s="36" t="s">
        <v>6</v>
      </c>
      <c r="L9" s="35"/>
      <c r="M9" s="34" t="s">
        <v>7</v>
      </c>
      <c r="N9" s="35"/>
      <c r="O9" s="3" t="s">
        <v>8</v>
      </c>
      <c r="P9" s="35"/>
      <c r="Q9" s="33" t="s">
        <v>9</v>
      </c>
      <c r="R9" s="35"/>
      <c r="S9" s="34" t="s">
        <v>10</v>
      </c>
    </row>
    <row r="10" spans="1:19" ht="18" thickTop="1">
      <c r="A10" s="4" t="s">
        <v>33</v>
      </c>
      <c r="B10" s="19"/>
      <c r="C10" s="28">
        <v>84737</v>
      </c>
      <c r="D10" s="14"/>
      <c r="E10" s="28">
        <v>313721</v>
      </c>
      <c r="F10" s="14"/>
      <c r="G10" s="26">
        <v>220586</v>
      </c>
      <c r="H10" s="14"/>
      <c r="I10" s="26">
        <v>148568</v>
      </c>
      <c r="J10" s="26"/>
      <c r="K10" s="26">
        <v>65601</v>
      </c>
      <c r="L10" s="26"/>
      <c r="M10" s="26">
        <v>297289</v>
      </c>
      <c r="N10" s="26"/>
      <c r="O10" s="26">
        <v>209271</v>
      </c>
      <c r="P10" s="26"/>
      <c r="Q10" s="26">
        <v>151700</v>
      </c>
      <c r="R10" s="26"/>
      <c r="S10" s="26">
        <v>72835</v>
      </c>
    </row>
    <row r="11" spans="1:19" ht="12" customHeight="1">
      <c r="A11" s="4"/>
      <c r="B11" s="19"/>
      <c r="C11" s="28"/>
      <c r="D11" s="14"/>
      <c r="E11" s="28"/>
      <c r="F11" s="14"/>
      <c r="G11" s="26"/>
      <c r="H11" s="14"/>
      <c r="I11" s="26"/>
      <c r="J11" s="26"/>
      <c r="K11" s="26"/>
      <c r="L11" s="26"/>
      <c r="M11" s="26"/>
      <c r="N11" s="26"/>
      <c r="O11" s="26"/>
      <c r="P11" s="26"/>
      <c r="Q11" s="26"/>
      <c r="R11" s="26"/>
      <c r="S11" s="26"/>
    </row>
    <row r="12" spans="1:19" ht="17.25">
      <c r="A12" s="4" t="s">
        <v>27</v>
      </c>
      <c r="B12" s="19"/>
      <c r="C12" s="29">
        <v>80767</v>
      </c>
      <c r="D12" s="14"/>
      <c r="E12" s="29">
        <v>309884</v>
      </c>
      <c r="F12" s="14"/>
      <c r="G12" s="26">
        <v>221512</v>
      </c>
      <c r="H12" s="14"/>
      <c r="I12" s="26">
        <v>145860</v>
      </c>
      <c r="J12" s="26"/>
      <c r="K12" s="26">
        <v>68426</v>
      </c>
      <c r="L12" s="26"/>
      <c r="M12" s="27">
        <v>301915</v>
      </c>
      <c r="N12" s="26"/>
      <c r="O12" s="27">
        <v>217198</v>
      </c>
      <c r="P12" s="26"/>
      <c r="Q12" s="27">
        <v>153656</v>
      </c>
      <c r="R12" s="26"/>
      <c r="S12" s="27">
        <v>71986</v>
      </c>
    </row>
    <row r="13" spans="1:19" ht="17.25">
      <c r="A13" s="4" t="s">
        <v>34</v>
      </c>
      <c r="C13" s="38">
        <v>11063</v>
      </c>
      <c r="D13" s="15"/>
      <c r="E13" s="38">
        <v>40410</v>
      </c>
      <c r="F13" s="15"/>
      <c r="G13" s="39">
        <v>30611</v>
      </c>
      <c r="H13" s="15"/>
      <c r="I13" s="39">
        <v>21616</v>
      </c>
      <c r="J13" s="39"/>
      <c r="K13" s="39">
        <v>9327</v>
      </c>
      <c r="L13" s="39"/>
      <c r="M13" s="40">
        <v>38464</v>
      </c>
      <c r="N13" s="39"/>
      <c r="O13" s="40">
        <v>27972</v>
      </c>
      <c r="P13" s="39"/>
      <c r="Q13" s="40">
        <v>20611</v>
      </c>
      <c r="R13" s="39"/>
      <c r="S13" s="40">
        <v>9133</v>
      </c>
    </row>
    <row r="14" spans="1:19" ht="17.25">
      <c r="A14" s="4" t="s">
        <v>35</v>
      </c>
      <c r="C14" s="38">
        <v>4806</v>
      </c>
      <c r="D14" s="15"/>
      <c r="E14" s="38">
        <v>18203</v>
      </c>
      <c r="F14" s="15"/>
      <c r="G14" s="39">
        <v>14003</v>
      </c>
      <c r="H14" s="15"/>
      <c r="I14" s="39">
        <v>9777</v>
      </c>
      <c r="J14" s="39"/>
      <c r="K14" s="39">
        <v>4536</v>
      </c>
      <c r="L14" s="39"/>
      <c r="M14" s="40">
        <v>20502</v>
      </c>
      <c r="N14" s="39"/>
      <c r="O14" s="40">
        <v>15916</v>
      </c>
      <c r="P14" s="39"/>
      <c r="Q14" s="40">
        <v>11922</v>
      </c>
      <c r="R14" s="39"/>
      <c r="S14" s="40">
        <v>6190</v>
      </c>
    </row>
    <row r="15" spans="1:19" ht="17.25">
      <c r="A15" s="4" t="s">
        <v>36</v>
      </c>
      <c r="C15" s="38">
        <v>23387</v>
      </c>
      <c r="D15" s="15"/>
      <c r="E15" s="38">
        <v>95604</v>
      </c>
      <c r="F15" s="15"/>
      <c r="G15" s="39">
        <v>66769</v>
      </c>
      <c r="H15" s="15"/>
      <c r="I15" s="39">
        <v>41947</v>
      </c>
      <c r="J15" s="39"/>
      <c r="K15" s="39">
        <v>19029</v>
      </c>
      <c r="L15" s="39"/>
      <c r="M15" s="40">
        <v>83071</v>
      </c>
      <c r="N15" s="39"/>
      <c r="O15" s="40">
        <v>62451</v>
      </c>
      <c r="P15" s="39"/>
      <c r="Q15" s="40">
        <v>44050</v>
      </c>
      <c r="R15" s="39"/>
      <c r="S15" s="40">
        <v>19533</v>
      </c>
    </row>
    <row r="16" spans="1:19" ht="17.25">
      <c r="A16" s="37" t="s">
        <v>37</v>
      </c>
      <c r="C16" s="38">
        <v>8479</v>
      </c>
      <c r="D16" s="15"/>
      <c r="E16" s="38">
        <v>34142</v>
      </c>
      <c r="F16" s="15"/>
      <c r="G16" s="39">
        <v>25452</v>
      </c>
      <c r="H16" s="15"/>
      <c r="I16" s="39">
        <v>15604</v>
      </c>
      <c r="J16" s="39"/>
      <c r="K16" s="39">
        <v>7735</v>
      </c>
      <c r="L16" s="39"/>
      <c r="M16" s="40">
        <v>30220</v>
      </c>
      <c r="N16" s="39"/>
      <c r="O16" s="40">
        <v>20275</v>
      </c>
      <c r="P16" s="39"/>
      <c r="Q16" s="40">
        <v>13633</v>
      </c>
      <c r="R16" s="39"/>
      <c r="S16" s="40">
        <v>5600</v>
      </c>
    </row>
    <row r="17" spans="1:19" ht="17.25">
      <c r="A17" s="4" t="s">
        <v>38</v>
      </c>
      <c r="C17" s="38">
        <v>23880</v>
      </c>
      <c r="D17" s="15"/>
      <c r="E17" s="38">
        <v>86724</v>
      </c>
      <c r="F17" s="15"/>
      <c r="G17" s="39">
        <v>59604</v>
      </c>
      <c r="H17" s="15"/>
      <c r="I17" s="39">
        <v>38039</v>
      </c>
      <c r="J17" s="39"/>
      <c r="K17" s="39">
        <v>18329</v>
      </c>
      <c r="L17" s="39"/>
      <c r="M17" s="40">
        <v>88362</v>
      </c>
      <c r="N17" s="39"/>
      <c r="O17" s="40">
        <v>61944</v>
      </c>
      <c r="P17" s="39"/>
      <c r="Q17" s="40">
        <v>43618</v>
      </c>
      <c r="R17" s="39"/>
      <c r="S17" s="40">
        <v>22458</v>
      </c>
    </row>
    <row r="18" spans="1:19" ht="17.25">
      <c r="A18" s="4" t="s">
        <v>39</v>
      </c>
      <c r="C18" s="38">
        <v>9152</v>
      </c>
      <c r="D18" s="15"/>
      <c r="E18" s="38">
        <v>34801</v>
      </c>
      <c r="F18" s="15"/>
      <c r="G18" s="39">
        <v>25073</v>
      </c>
      <c r="H18" s="15"/>
      <c r="I18" s="39">
        <v>18877</v>
      </c>
      <c r="J18" s="39"/>
      <c r="K18" s="39">
        <v>9470</v>
      </c>
      <c r="L18" s="39"/>
      <c r="M18" s="40">
        <v>41296</v>
      </c>
      <c r="N18" s="39"/>
      <c r="O18" s="40">
        <v>28640</v>
      </c>
      <c r="P18" s="39"/>
      <c r="Q18" s="40">
        <v>19822</v>
      </c>
      <c r="R18" s="39"/>
      <c r="S18" s="40">
        <v>9072</v>
      </c>
    </row>
    <row r="19" spans="1:19">
      <c r="C19" s="42"/>
    </row>
  </sheetData>
  <pageMargins left="0.7" right="0.7" top="0.78740157499999996" bottom="0.78740157499999996" header="0.3" footer="0.3"/>
  <pageSetup paperSize="9" orientation="portrait" verticalDpi="0" r:id="rId1"/>
  <ignoredErrors>
    <ignoredError sqref="A13:A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024501-488a-4cf8-9452-072a0aa396bf">
      <Value>1</Value>
    </TaxCatchAll>
    <RevIMDocumentOwner xmlns="80024501-488a-4cf8-9452-072a0aa396bf">
      <UserInfo>
        <DisplayName/>
        <AccountId xsi:nil="true"/>
        <AccountType/>
      </UserInfo>
    </RevIMDocumentOwner>
    <i0f84bba906045b4af568ee102a52dcb xmlns="80024501-488a-4cf8-9452-072a0aa396bf">
      <Terms xmlns="http://schemas.microsoft.com/office/infopath/2007/PartnerControls">
        <TermInfo xmlns="http://schemas.microsoft.com/office/infopath/2007/PartnerControls">
          <TermName xmlns="http://schemas.microsoft.com/office/infopath/2007/PartnerControls">0.2 Working documents</TermName>
          <TermId xmlns="http://schemas.microsoft.com/office/infopath/2007/PartnerControls">860f14b0-beae-495c-93e3-3187f714d4fc</TermId>
        </TermInfo>
      </Terms>
    </i0f84bba906045b4af568ee102a52dcb>
    <RevIMEventDate xmlns="80024501-488a-4cf8-9452-072a0aa396bf" xsi:nil="true"/>
    <RevIMComments xmlns="80024501-488a-4cf8-9452-072a0aa396bf" xsi:nil="true"/>
    <RevIMDeletionDate xmlns="80024501-488a-4cf8-9452-072a0aa396bf">2027-04-28T11:46:40+00:00</RevIMDeletionDate>
    <RevIMExtends xmlns="80024501-488a-4cf8-9452-072a0aa396bf">{"KSUClass":"860f14b0-beae-495c-93e3-3187f714d4fc","Classified":"2023-04-28T11:46:46.824Z"}</RevIMExtends>
    <SharedWithUsers xmlns="80024501-488a-4cf8-9452-072a0aa396bf">
      <UserInfo>
        <DisplayName>Rodriguez, Angela (FC)</DisplayName>
        <AccountId>13</AccountId>
        <AccountType/>
      </UserInfo>
      <UserInfo>
        <DisplayName>Pfeffer, Anna-Maria (FRA1)</DisplayName>
        <AccountId>12</AccountId>
        <AccountType/>
      </UserInfo>
      <UserInfo>
        <DisplayName>Loew, Markus (FCK)</DisplayName>
        <AccountId>22</AccountId>
        <AccountType/>
      </UserInfo>
      <UserInfo>
        <DisplayName>Steinbach, Falk (FRA)</DisplayName>
        <AccountId>42</AccountId>
        <AccountType/>
      </UserInfo>
      <UserInfo>
        <DisplayName>Feiler, Katrin (FR)</DisplayName>
        <AccountId>35</AccountId>
        <AccountType/>
      </UserInfo>
      <UserInfo>
        <DisplayName>Ratheiser, Wolfgang (FT)</DisplayName>
        <AccountId>40</AccountId>
        <AccountType/>
      </UserInfo>
      <UserInfo>
        <DisplayName>Mayr-Uhlmann, Stefan (GOU)</DisplayName>
        <AccountId>16</AccountId>
        <AccountType/>
      </UserInfo>
      <UserInfo>
        <DisplayName>Scheib, Bjoern (FK)</DisplayName>
        <AccountId>19</AccountId>
        <AccountType/>
      </UserInfo>
      <UserInfo>
        <DisplayName>Huettinger, Alexander (FK)</DisplayName>
        <AccountId>10</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DC88B41FF0CE74B936911F2888A6AD7" ma:contentTypeVersion="12" ma:contentTypeDescription="Create a new document." ma:contentTypeScope="" ma:versionID="aa44d882bb63a841fd5d0371ce23f860">
  <xsd:schema xmlns:xsd="http://www.w3.org/2001/XMLSchema" xmlns:xs="http://www.w3.org/2001/XMLSchema" xmlns:p="http://schemas.microsoft.com/office/2006/metadata/properties" xmlns:ns2="80024501-488a-4cf8-9452-072a0aa396bf" xmlns:ns3="cfe69804-8778-454a-9216-762847b92608" targetNamespace="http://schemas.microsoft.com/office/2006/metadata/properties" ma:root="true" ma:fieldsID="cf0421aefd1dcd1996e6e5706cfd6312" ns2:_="" ns3:_="">
    <xsd:import namespace="80024501-488a-4cf8-9452-072a0aa396bf"/>
    <xsd:import namespace="cfe69804-8778-454a-9216-762847b92608"/>
    <xsd:element name="properties">
      <xsd:complexType>
        <xsd:sequence>
          <xsd:element name="documentManagement">
            <xsd:complexType>
              <xsd:all>
                <xsd:element ref="ns2:i0f84bba906045b4af568ee102a52dcb" minOccurs="0"/>
                <xsd:element ref="ns2:TaxCatchAll" minOccurs="0"/>
                <xsd:element ref="ns2:RevIMDeletionDate" minOccurs="0"/>
                <xsd:element ref="ns2:RevIMEventDate" minOccurs="0"/>
                <xsd:element ref="ns2:RevIMComments" minOccurs="0"/>
                <xsd:element ref="ns2:RevIMDocumentOwner" minOccurs="0"/>
                <xsd:element ref="ns2:RevIMExtends"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024501-488a-4cf8-9452-072a0aa396bf" elementFormDefault="qualified">
    <xsd:import namespace="http://schemas.microsoft.com/office/2006/documentManagement/types"/>
    <xsd:import namespace="http://schemas.microsoft.com/office/infopath/2007/PartnerControls"/>
    <xsd:element name="i0f84bba906045b4af568ee102a52dcb" ma:index="9" nillable="true" ma:taxonomy="true" ma:internalName="i0f84bba906045b4af568ee102a52dcb" ma:taxonomyFieldName="RevIMBCS" ma:displayName="CSD Class" ma:readOnly="true" ma:default="1;#0.2 Working documents|860f14b0-beae-495c-93e3-3187f714d4fc" ma:fieldId="{20f84bba-9060-45b4-af56-8ee102a52dcb}" ma:sspId="11f93a7e-e8d8-45f1-8a13-907dadde1127" ma:termSetId="b795bf2d-8abe-423c-bac8-6c6bed63d3a6"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e6900724-73fa-489a-ad80-15d416f4eb81}" ma:internalName="TaxCatchAll" ma:showField="CatchAllData" ma:web="80024501-488a-4cf8-9452-072a0aa396bf">
      <xsd:complexType>
        <xsd:complexContent>
          <xsd:extension base="dms:MultiChoiceLookup">
            <xsd:sequence>
              <xsd:element name="Value" type="dms:Lookup" maxOccurs="unbounded" minOccurs="0" nillable="true"/>
            </xsd:sequence>
          </xsd:extension>
        </xsd:complexContent>
      </xsd:complexType>
    </xsd:element>
    <xsd:element name="RevIMDeletionDate" ma:index="11" nillable="true" ma:displayName="Deletion Date" ma:description="Deletion Date" ma:format="DateOnly" ma:internalName="RevIMDeletionDate" ma:readOnly="true">
      <xsd:simpleType>
        <xsd:restriction base="dms:DateTime"/>
      </xsd:simpleType>
    </xsd:element>
    <xsd:element name="RevIMEventDate" ma:index="12" nillable="true" ma:displayName="Event Date" ma:description="Event Date" ma:format="DateOnly" ma:internalName="RevIMEventDate" ma:readOnly="true">
      <xsd:simpleType>
        <xsd:restriction base="dms:DateTime"/>
      </xsd:simpleType>
    </xsd:element>
    <xsd:element name="RevIMComments" ma:index="13" nillable="true" ma:displayName="Event Comment" ma:internalName="RevIMComments" ma:readOnly="true">
      <xsd:simpleType>
        <xsd:restriction base="dms:Note">
          <xsd:maxLength value="255"/>
        </xsd:restriction>
      </xsd:simpleType>
    </xsd:element>
    <xsd:element name="RevIMDocumentOwner" ma:index="14" nillable="true" ma:displayName="Document Owner" ma:list="UserInfo" ma:internalName="RevIM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MExtends" ma:index="15" nillable="true" ma:displayName="RevIMExtends" ma:hidden="true" ma:internalName="RevIMExtends" ma:readOnly="true">
      <xsd:simpleType>
        <xsd:restriction base="dms:Note"/>
      </xsd:simple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e69804-8778-454a-9216-762847b92608" elementFormDefault="qualified">
    <xsd:import namespace="http://schemas.microsoft.com/office/2006/documentManagement/types"/>
    <xsd:import namespace="http://schemas.microsoft.com/office/infopath/2007/PartnerControls"/>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588AFC-C914-4599-8C54-5F43BD221E1E}"/>
</file>

<file path=customXml/itemProps2.xml><?xml version="1.0" encoding="utf-8"?>
<ds:datastoreItem xmlns:ds="http://schemas.openxmlformats.org/officeDocument/2006/customXml" ds:itemID="{AA190E14-0193-40D7-859B-C090039E27B0}"/>
</file>

<file path=customXml/itemProps3.xml><?xml version="1.0" encoding="utf-8"?>
<ds:datastoreItem xmlns:ds="http://schemas.openxmlformats.org/officeDocument/2006/customXml" ds:itemID="{6AE23B39-D2DD-4709-935A-6A2285A8AE0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Pfeffer, Anna-Maria (FRA1)</dc:creator>
  <cp:keywords/>
  <dc:description/>
  <cp:lastModifiedBy/>
  <cp:revision/>
  <dcterms:created xsi:type="dcterms:W3CDTF">2015-06-05T18:19:34Z</dcterms:created>
  <dcterms:modified xsi:type="dcterms:W3CDTF">2023-05-02T12:47:38Z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0x0101008DC88B41FF0CE74B936911F2888A6AD7</vt:lpwstr>
  </property>
  <property fmtid="{D5CDD505-2E9C-101B-9397-08002B2CF9AE}" pid="3" name="RevIMBCS">
    <vt:lpwstr>1;#0.2 Working documents|860f14b0-beae-495c-93e3-3187f714d4fc</vt:lpwstr>
  </property>
</Properties>
</file>