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T5N25O5\Pictures\Desktop\"/>
    </mc:Choice>
  </mc:AlternateContent>
  <xr:revisionPtr revIDLastSave="0" documentId="8_{C5B76292-BF44-4A28-B9C6-795EA0507C07}" xr6:coauthVersionLast="47" xr6:coauthVersionMax="47" xr10:uidLastSave="{00000000-0000-0000-0000-000000000000}"/>
  <bookViews>
    <workbookView xWindow="-108" yWindow="-108" windowWidth="23256" windowHeight="12576" xr2:uid="{00000000-000D-0000-FFFF-FFFF00000000}"/>
  </bookViews>
  <sheets>
    <sheet name="Cover &amp; Content" sheetId="1" r:id="rId1"/>
    <sheet name="01 - Group EBIT" sheetId="2" r:id="rId2"/>
    <sheet name="02 - Automotive CF" sheetId="3" r:id="rId3"/>
    <sheet name="03 - Sales_deliveries by Region" sheetId="4" r:id="rId4"/>
    <sheet name="04 - Sales_deliveries by Model" sheetId="5" r:id="rId5"/>
  </sheets>
  <definedNames>
    <definedName name="_xlnm.Print_Area" localSheetId="1">'01 - Group EBIT'!$A$1:$AI$22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2" l="1"/>
  <c r="D10" i="2"/>
  <c r="C13" i="3"/>
  <c r="C11" i="3"/>
  <c r="C10" i="3"/>
  <c r="C12" i="3" s="1"/>
  <c r="D12" i="2"/>
  <c r="D15" i="2"/>
  <c r="D16" i="2"/>
  <c r="D14" i="2"/>
  <c r="D13" i="2"/>
  <c r="G16" i="2" l="1"/>
  <c r="G15" i="2"/>
  <c r="G14" i="2"/>
  <c r="G13" i="2"/>
  <c r="G12" i="2"/>
  <c r="G11" i="2"/>
  <c r="G10" i="2"/>
  <c r="J15" i="2"/>
  <c r="J14" i="2"/>
  <c r="J13" i="2"/>
  <c r="J11" i="2"/>
  <c r="J10" i="2"/>
  <c r="I12" i="2"/>
  <c r="I16" i="2" l="1"/>
  <c r="J16" i="2" s="1"/>
  <c r="J12" i="2"/>
  <c r="AE11" i="2"/>
  <c r="AB11" i="2"/>
  <c r="AH16" i="2"/>
  <c r="AH13" i="2"/>
  <c r="AH10" i="2"/>
  <c r="AE16" i="2"/>
  <c r="AE15" i="2"/>
  <c r="AE14" i="2"/>
  <c r="AE13" i="2"/>
  <c r="AE12" i="2"/>
  <c r="AE10" i="2"/>
  <c r="AB16" i="2"/>
  <c r="AB15" i="2"/>
  <c r="AB14" i="2"/>
  <c r="AB13" i="2"/>
  <c r="AB12" i="2"/>
  <c r="AB10" i="2"/>
  <c r="Y16" i="2"/>
  <c r="Y14" i="2"/>
  <c r="Y13" i="2"/>
  <c r="Y12" i="2"/>
  <c r="Y11" i="2"/>
  <c r="Y10" i="2"/>
  <c r="V16" i="2"/>
  <c r="V15" i="2"/>
  <c r="V14" i="2"/>
  <c r="V13" i="2"/>
  <c r="V12" i="2"/>
  <c r="V11" i="2"/>
  <c r="V10" i="2"/>
  <c r="S16" i="2"/>
  <c r="S15" i="2"/>
  <c r="S14" i="2"/>
  <c r="S13" i="2"/>
  <c r="S12" i="2"/>
  <c r="S11" i="2"/>
  <c r="S10" i="2"/>
  <c r="P16" i="2"/>
  <c r="P15" i="2"/>
  <c r="P14" i="2"/>
  <c r="P13" i="2"/>
  <c r="P12" i="2"/>
  <c r="P11" i="2"/>
  <c r="P10" i="2"/>
  <c r="M16" i="2"/>
  <c r="M14" i="2"/>
  <c r="M13" i="2"/>
  <c r="M12" i="2"/>
  <c r="M11" i="2"/>
  <c r="M10" i="2"/>
  <c r="AG15" i="2"/>
  <c r="AH15" i="2" s="1"/>
  <c r="X15" i="2"/>
  <c r="Y15" i="2" s="1"/>
  <c r="M15" i="2"/>
  <c r="AG14" i="2"/>
  <c r="AH14" i="2" s="1"/>
  <c r="AG12" i="2"/>
  <c r="AH12" i="2" s="1"/>
  <c r="AG11" i="2"/>
  <c r="AH11" i="2" s="1"/>
</calcChain>
</file>

<file path=xl/sharedStrings.xml><?xml version="1.0" encoding="utf-8"?>
<sst xmlns="http://schemas.openxmlformats.org/spreadsheetml/2006/main" count="89" uniqueCount="47">
  <si>
    <t>million €</t>
  </si>
  <si>
    <t>Q1 - Q3 2023</t>
  </si>
  <si>
    <t xml:space="preserve">%  </t>
  </si>
  <si>
    <t>Q1 - Q2 2023</t>
  </si>
  <si>
    <t>Q1 2023</t>
  </si>
  <si>
    <t>Q1-Q4 2022*</t>
  </si>
  <si>
    <t>Q1-Q3 2022*</t>
  </si>
  <si>
    <t>Q1-Q2 2022*</t>
  </si>
  <si>
    <t>Q1 2022</t>
  </si>
  <si>
    <t>Q1-Q4 2021</t>
  </si>
  <si>
    <t>Q1-Q3 2021</t>
  </si>
  <si>
    <t>Q1-Q2 2021</t>
  </si>
  <si>
    <t>Q1 2021</t>
  </si>
  <si>
    <t>Sales revenue</t>
  </si>
  <si>
    <t>Cost of sales</t>
  </si>
  <si>
    <t>Gross profit</t>
  </si>
  <si>
    <t>Distribution expenses</t>
  </si>
  <si>
    <t>Administrative expenses</t>
  </si>
  <si>
    <t>Net other operating result</t>
  </si>
  <si>
    <t>Operating profit</t>
  </si>
  <si>
    <t>Basic/diluted earnings per ordinary share in €</t>
  </si>
  <si>
    <t>Basic/diluted earnings per preferred share in €</t>
  </si>
  <si>
    <t>*) Prior-year figures adjusted (First-time application IFRS 17)</t>
  </si>
  <si>
    <t>Cash flows from operating activities</t>
  </si>
  <si>
    <t>Investing activities of current operations</t>
  </si>
  <si>
    <t>Automotive net cash flow</t>
  </si>
  <si>
    <t>Automotive net liquidity</t>
  </si>
  <si>
    <t>Units</t>
  </si>
  <si>
    <t>Q1-Q3 2023</t>
  </si>
  <si>
    <t>Q1-Q2 2023</t>
  </si>
  <si>
    <t>Q1-Q4 2022</t>
  </si>
  <si>
    <t>Q1-Q3 2022</t>
  </si>
  <si>
    <t>Q1-Q2 2022</t>
  </si>
  <si>
    <t xml:space="preserve">Vehicle sales </t>
  </si>
  <si>
    <t>Deliveries to customers</t>
  </si>
  <si>
    <t>Germany</t>
  </si>
  <si>
    <t>North America</t>
  </si>
  <si>
    <t>China</t>
  </si>
  <si>
    <r>
      <t xml:space="preserve">Europe  </t>
    </r>
    <r>
      <rPr>
        <sz val="8"/>
        <rFont val="Arial"/>
        <family val="2"/>
      </rPr>
      <t>(excluding Germany)</t>
    </r>
  </si>
  <si>
    <t>Overseas and Emerging Markets</t>
  </si>
  <si>
    <t>Vehicle sales</t>
  </si>
  <si>
    <t>911</t>
  </si>
  <si>
    <t>718</t>
  </si>
  <si>
    <t>Cayenne</t>
  </si>
  <si>
    <t>Panamera</t>
  </si>
  <si>
    <t>Macan</t>
  </si>
  <si>
    <t>Taycan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</si>
</sst>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0,,"/>
    <numFmt numFmtId="165" formatCode="0.0"/>
    <numFmt numFmtId="166" formatCode="_-* #,##0_-;\-* #,##0_-;_-* &quot;-&quot;??_-;_-@_-"/>
    <numFmt numFmtId="167" formatCode="0.0%"/>
  </numFmts>
  <fonts count="11" x14ac:knownFonts="1">
    <font>
      <sz val="11"/>
      <color theme="1"/>
      <name val="Calibri"/>
      <family val="2"/>
      <scheme val="minor"/>
    </font>
    <font>
      <sz val="11"/>
      <color theme="1"/>
      <name val="Calibri"/>
      <family val="2"/>
      <scheme val="minor"/>
    </font>
    <font>
      <sz val="11"/>
      <color theme="1"/>
      <name val="Porsche Franklin Gothic Cond"/>
      <family val="2"/>
    </font>
    <font>
      <sz val="12"/>
      <name val="Arial"/>
      <family val="2"/>
    </font>
    <font>
      <b/>
      <sz val="11"/>
      <color theme="1"/>
      <name val="Porsche Next TT"/>
      <family val="2"/>
    </font>
    <font>
      <sz val="11"/>
      <color theme="1"/>
      <name val="Porsche Next TT"/>
      <family val="2"/>
    </font>
    <font>
      <sz val="10"/>
      <color theme="1"/>
      <name val="Porsche Next TT"/>
      <family val="2"/>
    </font>
    <font>
      <sz val="8"/>
      <name val="Arial"/>
      <family val="2"/>
    </font>
    <font>
      <sz val="10"/>
      <color rgb="FF000000"/>
      <name val="Porsche Next TT"/>
      <family val="2"/>
    </font>
    <font>
      <b/>
      <sz val="11"/>
      <color theme="1"/>
      <name val="Porsche Next TT"/>
    </font>
    <font>
      <sz val="10"/>
      <name val="Arial"/>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2">
    <border>
      <left/>
      <right/>
      <top/>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theme="0"/>
      </bottom>
      <diagonal/>
    </border>
    <border>
      <left style="thin">
        <color theme="0"/>
      </left>
      <right style="thin">
        <color theme="0"/>
      </right>
      <top style="thin">
        <color theme="0"/>
      </top>
      <bottom style="thick">
        <color rgb="FFC00000"/>
      </bottom>
      <diagonal/>
    </border>
    <border>
      <left style="thin">
        <color theme="0"/>
      </left>
      <right style="thin">
        <color theme="0"/>
      </right>
      <top style="thin">
        <color theme="0"/>
      </top>
      <bottom/>
      <diagonal/>
    </border>
    <border>
      <left/>
      <right style="thin">
        <color theme="0"/>
      </right>
      <top style="thin">
        <color theme="0"/>
      </top>
      <bottom style="thin">
        <color theme="1"/>
      </bottom>
      <diagonal/>
    </border>
    <border>
      <left style="thin">
        <color theme="0"/>
      </left>
      <right style="thin">
        <color theme="0"/>
      </right>
      <top style="thin">
        <color theme="0"/>
      </top>
      <bottom style="thin">
        <color theme="1"/>
      </bottom>
      <diagonal/>
    </border>
    <border>
      <left style="thin">
        <color theme="0"/>
      </left>
      <right/>
      <top/>
      <bottom style="thin">
        <color theme="0"/>
      </bottom>
      <diagonal/>
    </border>
    <border>
      <left style="thin">
        <color theme="0"/>
      </left>
      <right/>
      <top style="thin">
        <color theme="0"/>
      </top>
      <bottom style="thin">
        <color theme="1"/>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s>
  <cellStyleXfs count="6">
    <xf numFmtId="0" fontId="0" fillId="0" borderId="0"/>
    <xf numFmtId="43" fontId="1" fillId="0" borderId="0" applyFont="0" applyFill="0" applyBorder="0" applyAlignment="0" applyProtection="0"/>
    <xf numFmtId="0" fontId="3" fillId="0" borderId="0"/>
    <xf numFmtId="9" fontId="1" fillId="0" borderId="0" applyFont="0" applyFill="0" applyBorder="0" applyAlignment="0" applyProtection="0"/>
    <xf numFmtId="9" fontId="1" fillId="0" borderId="0" applyFont="0" applyFill="0" applyBorder="0" applyAlignment="0" applyProtection="0"/>
    <xf numFmtId="0" fontId="10" fillId="0" borderId="0"/>
  </cellStyleXfs>
  <cellXfs count="48">
    <xf numFmtId="0" fontId="0" fillId="0" borderId="0" xfId="0"/>
    <xf numFmtId="0" fontId="0" fillId="2" borderId="0" xfId="0" applyFill="1"/>
    <xf numFmtId="14" fontId="4" fillId="2" borderId="1" xfId="0" quotePrefix="1" applyNumberFormat="1" applyFont="1" applyFill="1" applyBorder="1" applyAlignment="1">
      <alignment horizontal="right"/>
    </xf>
    <xf numFmtId="0" fontId="4" fillId="2" borderId="2" xfId="0" applyFont="1" applyFill="1" applyBorder="1" applyAlignment="1" applyProtection="1">
      <alignment horizontal="left" vertical="center"/>
      <protection hidden="1"/>
    </xf>
    <xf numFmtId="164" fontId="4" fillId="2" borderId="0" xfId="3" applyNumberFormat="1" applyFont="1" applyFill="1" applyBorder="1" applyAlignment="1" applyProtection="1">
      <alignment horizontal="right" vertical="center"/>
      <protection hidden="1"/>
    </xf>
    <xf numFmtId="165" fontId="4" fillId="2" borderId="0" xfId="3" applyNumberFormat="1" applyFont="1" applyFill="1" applyBorder="1" applyAlignment="1" applyProtection="1">
      <alignment horizontal="right" vertical="center"/>
      <protection hidden="1"/>
    </xf>
    <xf numFmtId="164" fontId="4" fillId="2" borderId="0" xfId="0" applyNumberFormat="1" applyFont="1" applyFill="1" applyAlignment="1" applyProtection="1">
      <alignment horizontal="right" vertical="center"/>
      <protection hidden="1"/>
    </xf>
    <xf numFmtId="165" fontId="4" fillId="2" borderId="0" xfId="0" applyNumberFormat="1" applyFont="1" applyFill="1" applyAlignment="1" applyProtection="1">
      <alignment horizontal="right" vertical="center"/>
      <protection hidden="1"/>
    </xf>
    <xf numFmtId="0" fontId="5" fillId="2" borderId="2" xfId="0" applyFont="1" applyFill="1" applyBorder="1" applyAlignment="1" applyProtection="1">
      <alignment horizontal="left" vertical="center"/>
      <protection hidden="1"/>
    </xf>
    <xf numFmtId="164" fontId="5" fillId="2" borderId="0" xfId="3" applyNumberFormat="1" applyFont="1" applyFill="1" applyBorder="1" applyAlignment="1" applyProtection="1">
      <alignment horizontal="right" vertical="center"/>
      <protection hidden="1"/>
    </xf>
    <xf numFmtId="165" fontId="5" fillId="2" borderId="0" xfId="3" applyNumberFormat="1" applyFont="1" applyFill="1" applyBorder="1" applyAlignment="1" applyProtection="1">
      <alignment horizontal="right" vertical="center"/>
      <protection hidden="1"/>
    </xf>
    <xf numFmtId="164" fontId="5" fillId="2" borderId="0" xfId="0" applyNumberFormat="1" applyFont="1" applyFill="1" applyAlignment="1" applyProtection="1">
      <alignment horizontal="right" vertical="center"/>
      <protection hidden="1"/>
    </xf>
    <xf numFmtId="165" fontId="5" fillId="2" borderId="0" xfId="0" applyNumberFormat="1" applyFont="1" applyFill="1" applyAlignment="1" applyProtection="1">
      <alignment horizontal="right" vertical="center"/>
      <protection hidden="1"/>
    </xf>
    <xf numFmtId="0" fontId="4" fillId="2" borderId="0" xfId="3" applyNumberFormat="1" applyFont="1" applyFill="1" applyBorder="1" applyAlignment="1" applyProtection="1">
      <alignment horizontal="right" vertical="center"/>
      <protection hidden="1"/>
    </xf>
    <xf numFmtId="0" fontId="5" fillId="2" borderId="0" xfId="3" applyNumberFormat="1" applyFont="1" applyFill="1" applyBorder="1" applyAlignment="1" applyProtection="1">
      <alignment horizontal="right" vertical="center"/>
      <protection hidden="1"/>
    </xf>
    <xf numFmtId="14" fontId="4" fillId="2" borderId="3" xfId="0" quotePrefix="1" applyNumberFormat="1" applyFont="1" applyFill="1" applyBorder="1" applyAlignment="1">
      <alignment horizontal="right"/>
    </xf>
    <xf numFmtId="14" fontId="4" fillId="2" borderId="4" xfId="0" quotePrefix="1" applyNumberFormat="1" applyFont="1" applyFill="1" applyBorder="1" applyAlignment="1">
      <alignment horizontal="right"/>
    </xf>
    <xf numFmtId="0" fontId="4" fillId="2" borderId="4" xfId="0" applyFont="1" applyFill="1" applyBorder="1"/>
    <xf numFmtId="0" fontId="4" fillId="2" borderId="0" xfId="0" applyFont="1" applyFill="1" applyAlignment="1" applyProtection="1">
      <alignment horizontal="left" vertical="center"/>
      <protection hidden="1"/>
    </xf>
    <xf numFmtId="0" fontId="5" fillId="2" borderId="0" xfId="0" applyFont="1" applyFill="1" applyAlignment="1" applyProtection="1">
      <alignment horizontal="left" vertical="center"/>
      <protection hidden="1"/>
    </xf>
    <xf numFmtId="0" fontId="4" fillId="2" borderId="0" xfId="0" applyFont="1" applyFill="1"/>
    <xf numFmtId="0" fontId="4" fillId="2" borderId="0" xfId="0" applyFont="1" applyFill="1" applyAlignment="1">
      <alignment horizontal="right" wrapText="1"/>
    </xf>
    <xf numFmtId="14" fontId="4" fillId="2" borderId="5" xfId="0" quotePrefix="1" applyNumberFormat="1" applyFont="1" applyFill="1" applyBorder="1" applyAlignment="1">
      <alignment horizontal="right"/>
    </xf>
    <xf numFmtId="0" fontId="4" fillId="2" borderId="6" xfId="0" applyFont="1" applyFill="1" applyBorder="1" applyAlignment="1">
      <alignment horizontal="right" wrapText="1"/>
    </xf>
    <xf numFmtId="0" fontId="4" fillId="2" borderId="7" xfId="0" applyFont="1" applyFill="1" applyBorder="1" applyAlignment="1" applyProtection="1">
      <alignment horizontal="left" vertical="center"/>
      <protection hidden="1"/>
    </xf>
    <xf numFmtId="166" fontId="4" fillId="2" borderId="0" xfId="1" applyNumberFormat="1" applyFont="1" applyFill="1" applyBorder="1" applyAlignment="1" applyProtection="1">
      <alignment horizontal="right" vertical="center"/>
      <protection hidden="1"/>
    </xf>
    <xf numFmtId="166" fontId="4" fillId="2" borderId="0" xfId="1" applyNumberFormat="1" applyFont="1" applyFill="1" applyAlignment="1" applyProtection="1">
      <alignment horizontal="right" vertical="center"/>
      <protection hidden="1"/>
    </xf>
    <xf numFmtId="3" fontId="4" fillId="2" borderId="0" xfId="3" applyNumberFormat="1" applyFont="1" applyFill="1" applyBorder="1" applyAlignment="1" applyProtection="1">
      <alignment horizontal="right" vertical="center"/>
      <protection hidden="1"/>
    </xf>
    <xf numFmtId="3" fontId="4" fillId="2" borderId="0" xfId="0" applyNumberFormat="1" applyFont="1" applyFill="1" applyAlignment="1" applyProtection="1">
      <alignment horizontal="right" vertical="center"/>
      <protection hidden="1"/>
    </xf>
    <xf numFmtId="0" fontId="6" fillId="2" borderId="1" xfId="0" applyFont="1" applyFill="1" applyBorder="1"/>
    <xf numFmtId="0" fontId="6" fillId="2" borderId="8" xfId="0" applyFont="1" applyFill="1" applyBorder="1"/>
    <xf numFmtId="0" fontId="4" fillId="2" borderId="8" xfId="0" applyFont="1" applyFill="1" applyBorder="1" applyAlignment="1">
      <alignment horizontal="right" wrapText="1"/>
    </xf>
    <xf numFmtId="14" fontId="4" fillId="2" borderId="9" xfId="0" quotePrefix="1" applyNumberFormat="1" applyFont="1" applyFill="1" applyBorder="1" applyAlignment="1">
      <alignment horizontal="right"/>
    </xf>
    <xf numFmtId="14" fontId="4" fillId="2" borderId="10" xfId="0" quotePrefix="1" applyNumberFormat="1" applyFont="1" applyFill="1" applyBorder="1" applyAlignment="1">
      <alignment horizontal="right"/>
    </xf>
    <xf numFmtId="14" fontId="4" fillId="2" borderId="0" xfId="0" quotePrefix="1" applyNumberFormat="1" applyFont="1" applyFill="1" applyAlignment="1">
      <alignment horizontal="right"/>
    </xf>
    <xf numFmtId="14" fontId="4" fillId="2" borderId="11" xfId="0" quotePrefix="1" applyNumberFormat="1" applyFont="1" applyFill="1" applyBorder="1" applyAlignment="1">
      <alignment horizontal="right"/>
    </xf>
    <xf numFmtId="0" fontId="4" fillId="2" borderId="2" xfId="0" applyFont="1" applyFill="1" applyBorder="1" applyAlignment="1" applyProtection="1">
      <alignment horizontal="left" vertical="center" wrapText="1"/>
      <protection hidden="1"/>
    </xf>
    <xf numFmtId="3" fontId="5" fillId="2" borderId="0" xfId="0" applyNumberFormat="1" applyFont="1" applyFill="1" applyAlignment="1" applyProtection="1">
      <alignment horizontal="right" vertical="center"/>
      <protection hidden="1"/>
    </xf>
    <xf numFmtId="166" fontId="5" fillId="2" borderId="0" xfId="1" applyNumberFormat="1" applyFont="1" applyFill="1" applyBorder="1" applyAlignment="1" applyProtection="1">
      <alignment horizontal="right" vertical="center"/>
      <protection hidden="1"/>
    </xf>
    <xf numFmtId="166" fontId="5" fillId="2" borderId="0" xfId="1" applyNumberFormat="1" applyFont="1" applyFill="1" applyAlignment="1" applyProtection="1">
      <alignment horizontal="right" vertical="center"/>
      <protection hidden="1"/>
    </xf>
    <xf numFmtId="3" fontId="0" fillId="2" borderId="0" xfId="0" applyNumberFormat="1" applyFill="1"/>
    <xf numFmtId="2" fontId="5" fillId="2" borderId="0" xfId="3" applyNumberFormat="1" applyFont="1" applyFill="1" applyBorder="1" applyAlignment="1" applyProtection="1">
      <alignment horizontal="right" vertical="center"/>
      <protection hidden="1"/>
    </xf>
    <xf numFmtId="0" fontId="8" fillId="3" borderId="0" xfId="0" applyFont="1" applyFill="1"/>
    <xf numFmtId="0" fontId="6" fillId="2" borderId="4" xfId="0" applyFont="1" applyFill="1" applyBorder="1"/>
    <xf numFmtId="167" fontId="8" fillId="3" borderId="0" xfId="4" applyNumberFormat="1" applyFont="1" applyFill="1"/>
    <xf numFmtId="166" fontId="9" fillId="2" borderId="0" xfId="1" applyNumberFormat="1" applyFont="1" applyFill="1" applyAlignment="1" applyProtection="1">
      <alignment horizontal="left" vertical="center"/>
      <protection hidden="1"/>
    </xf>
    <xf numFmtId="0" fontId="2" fillId="0" borderId="0" xfId="0" applyFont="1" applyFill="1"/>
    <xf numFmtId="0" fontId="0" fillId="0" borderId="0" xfId="0" applyFill="1"/>
  </cellXfs>
  <cellStyles count="6">
    <cellStyle name="Komma" xfId="1" builtinId="3"/>
    <cellStyle name="Prozent" xfId="4" builtinId="5"/>
    <cellStyle name="Prozent 2" xfId="3" xr:uid="{A9072116-3AB5-4B86-ACA9-D844D6B47BAF}"/>
    <cellStyle name="Standard" xfId="0" builtinId="0"/>
    <cellStyle name="Standard 30" xfId="5" xr:uid="{1E8016A0-DC05-4D38-8759-4CF37897FA13}"/>
    <cellStyle name="Standard 4" xfId="2" xr:uid="{C7675DE1-DC73-4AE1-9271-47C2C1144AE1}"/>
  </cellStyles>
  <dxfs count="0"/>
  <tableStyles count="1" defaultTableStyle="TableStyleMedium2" defaultPivotStyle="PivotStyleLight16">
    <tableStyle name="Invisible" pivot="0" table="0" count="0" xr9:uid="{AD8A596F-0847-49EF-9242-BC6924D5274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17318</xdr:colOff>
      <xdr:row>39</xdr:row>
      <xdr:rowOff>103910</xdr:rowOff>
    </xdr:to>
    <xdr:pic>
      <xdr:nvPicPr>
        <xdr:cNvPr id="7" name="Grafik 6">
          <a:extLst>
            <a:ext uri="{FF2B5EF4-FFF2-40B4-BE49-F238E27FC236}">
              <a16:creationId xmlns:a16="http://schemas.microsoft.com/office/drawing/2014/main" id="{6D32666C-6B2E-BE0A-7C19-0DF9C12BCA1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1516771" cy="7456019"/>
        </a:xfrm>
        <a:prstGeom prst="rect">
          <a:avLst/>
        </a:prstGeom>
      </xdr:spPr>
    </xdr:pic>
    <xdr:clientData/>
  </xdr:twoCellAnchor>
  <xdr:twoCellAnchor editAs="oneCell">
    <xdr:from>
      <xdr:col>0</xdr:col>
      <xdr:colOff>0</xdr:colOff>
      <xdr:row>0</xdr:row>
      <xdr:rowOff>0</xdr:rowOff>
    </xdr:from>
    <xdr:to>
      <xdr:col>5</xdr:col>
      <xdr:colOff>180974</xdr:colOff>
      <xdr:row>9</xdr:row>
      <xdr:rowOff>158876</xdr:rowOff>
    </xdr:to>
    <xdr:pic>
      <xdr:nvPicPr>
        <xdr:cNvPr id="2" name="Bildplatzhalter 12" descr="Ein Bild, das Text, Fahrzeugspiegel, Spiegel, Reflexion enthält.&#10;&#10;Automatisch generierte Beschreibung">
          <a:extLst>
            <a:ext uri="{FF2B5EF4-FFF2-40B4-BE49-F238E27FC236}">
              <a16:creationId xmlns:a16="http://schemas.microsoft.com/office/drawing/2014/main" id="{351671A3-2126-8ACF-5AA6-2930A109D6A7}"/>
            </a:ext>
          </a:extLst>
        </xdr:cNvPr>
        <xdr:cNvPicPr>
          <a:picLocks noGrp="1"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611" t="24288" r="34859" b="21295"/>
        <a:stretch/>
      </xdr:blipFill>
      <xdr:spPr bwMode="gray">
        <a:xfrm>
          <a:off x="0" y="0"/>
          <a:ext cx="3228974" cy="1873376"/>
        </a:xfrm>
        <a:prstGeom prst="rect">
          <a:avLst/>
        </a:prstGeom>
      </xdr:spPr>
    </xdr:pic>
    <xdr:clientData/>
  </xdr:twoCellAnchor>
  <xdr:twoCellAnchor>
    <xdr:from>
      <xdr:col>5</xdr:col>
      <xdr:colOff>314325</xdr:colOff>
      <xdr:row>0</xdr:row>
      <xdr:rowOff>85726</xdr:rowOff>
    </xdr:from>
    <xdr:to>
      <xdr:col>14</xdr:col>
      <xdr:colOff>600075</xdr:colOff>
      <xdr:row>3</xdr:row>
      <xdr:rowOff>142875</xdr:rowOff>
    </xdr:to>
    <xdr:sp macro="" textlink="">
      <xdr:nvSpPr>
        <xdr:cNvPr id="3" name="Textfeld 94">
          <a:extLst>
            <a:ext uri="{FF2B5EF4-FFF2-40B4-BE49-F238E27FC236}">
              <a16:creationId xmlns:a16="http://schemas.microsoft.com/office/drawing/2014/main" id="{5D0E726A-8BF3-BB6B-BFC8-A7B47843371C}"/>
            </a:ext>
            <a:ext uri="{147F2762-F138-4A5C-976F-8EAC2B608ADB}">
              <a16:predDERef xmlns:a16="http://schemas.microsoft.com/office/drawing/2014/main" pred="{351671A3-2126-8ACF-5AA6-2930A109D6A7}"/>
            </a:ext>
          </a:extLst>
        </xdr:cNvPr>
        <xdr:cNvSpPr txBox="1">
          <a:spLocks/>
        </xdr:cNvSpPr>
      </xdr:nvSpPr>
      <xdr:spPr bwMode="gray">
        <a:xfrm>
          <a:off x="3362325" y="85726"/>
          <a:ext cx="5772150" cy="628649"/>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a:lnSpc>
              <a:spcPct val="110000"/>
            </a:lnSpc>
            <a:spcBef>
              <a:spcPts val="600"/>
            </a:spcBef>
          </a:pPr>
          <a:r>
            <a:rPr lang="en-US" sz="3000" b="1">
              <a:solidFill>
                <a:schemeClr val="bg1"/>
              </a:solidFill>
              <a:latin typeface="Porsche Next TT"/>
            </a:rPr>
            <a:t>FACT SHEET Q</a:t>
          </a:r>
          <a:r>
            <a:rPr lang="en-US" sz="3000" b="1" i="0" u="none" strike="noStrike">
              <a:solidFill>
                <a:schemeClr val="bg1"/>
              </a:solidFill>
              <a:latin typeface="Porsche Next TT"/>
            </a:rPr>
            <a:t>3</a:t>
          </a:r>
          <a:r>
            <a:rPr lang="en-US" sz="3000" b="1">
              <a:solidFill>
                <a:schemeClr val="bg1"/>
              </a:solidFill>
              <a:latin typeface="Porsche Next TT"/>
            </a:rPr>
            <a:t> 2023</a:t>
          </a:r>
        </a:p>
      </xdr:txBody>
    </xdr:sp>
    <xdr:clientData/>
  </xdr:twoCellAnchor>
  <xdr:twoCellAnchor>
    <xdr:from>
      <xdr:col>5</xdr:col>
      <xdr:colOff>323850</xdr:colOff>
      <xdr:row>7</xdr:row>
      <xdr:rowOff>76200</xdr:rowOff>
    </xdr:from>
    <xdr:to>
      <xdr:col>19</xdr:col>
      <xdr:colOff>419100</xdr:colOff>
      <xdr:row>10</xdr:row>
      <xdr:rowOff>28575</xdr:rowOff>
    </xdr:to>
    <xdr:sp macro="" textlink="">
      <xdr:nvSpPr>
        <xdr:cNvPr id="4" name="Textfeld 94">
          <a:extLst>
            <a:ext uri="{FF2B5EF4-FFF2-40B4-BE49-F238E27FC236}">
              <a16:creationId xmlns:a16="http://schemas.microsoft.com/office/drawing/2014/main" id="{FBE3882D-0209-4F9D-9A6E-C32D7BC8E910}"/>
            </a:ext>
          </a:extLst>
        </xdr:cNvPr>
        <xdr:cNvSpPr txBox="1">
          <a:spLocks/>
        </xdr:cNvSpPr>
      </xdr:nvSpPr>
      <xdr:spPr bwMode="gray">
        <a:xfrm>
          <a:off x="3371850" y="1409700"/>
          <a:ext cx="8629650"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Dr. Ing. h.c. F. Porsche Aktiengesellschaft</a:t>
          </a:r>
          <a:endParaRPr lang="de-DE" sz="2500">
            <a:solidFill>
              <a:schemeClr val="bg1"/>
            </a:solidFill>
            <a:ea typeface="+mn-lt"/>
            <a:cs typeface="+mn-lt"/>
          </a:endParaRPr>
        </a:p>
      </xdr:txBody>
    </xdr:sp>
    <xdr:clientData/>
  </xdr:twoCellAnchor>
  <xdr:twoCellAnchor>
    <xdr:from>
      <xdr:col>5</xdr:col>
      <xdr:colOff>323850</xdr:colOff>
      <xdr:row>3</xdr:row>
      <xdr:rowOff>47625</xdr:rowOff>
    </xdr:from>
    <xdr:to>
      <xdr:col>11</xdr:col>
      <xdr:colOff>95250</xdr:colOff>
      <xdr:row>3</xdr:row>
      <xdr:rowOff>47625</xdr:rowOff>
    </xdr:to>
    <xdr:cxnSp macro="">
      <xdr:nvCxnSpPr>
        <xdr:cNvPr id="6" name="Gerader Verbinder 5">
          <a:extLst>
            <a:ext uri="{FF2B5EF4-FFF2-40B4-BE49-F238E27FC236}">
              <a16:creationId xmlns:a16="http://schemas.microsoft.com/office/drawing/2014/main" id="{087CF143-E53E-526E-6291-A2B17A3098C7}"/>
            </a:ext>
          </a:extLst>
        </xdr:cNvPr>
        <xdr:cNvCxnSpPr/>
      </xdr:nvCxnSpPr>
      <xdr:spPr>
        <a:xfrm flipV="1">
          <a:off x="3371850" y="619125"/>
          <a:ext cx="3429000" cy="0"/>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504825</xdr:colOff>
      <xdr:row>12</xdr:row>
      <xdr:rowOff>19050</xdr:rowOff>
    </xdr:from>
    <xdr:to>
      <xdr:col>14</xdr:col>
      <xdr:colOff>238125</xdr:colOff>
      <xdr:row>14</xdr:row>
      <xdr:rowOff>139065</xdr:rowOff>
    </xdr:to>
    <xdr:sp macro="" textlink="">
      <xdr:nvSpPr>
        <xdr:cNvPr id="89" name="Textfeld 94">
          <a:extLst>
            <a:ext uri="{FF2B5EF4-FFF2-40B4-BE49-F238E27FC236}">
              <a16:creationId xmlns:a16="http://schemas.microsoft.com/office/drawing/2014/main" id="{5392A68F-0913-44A8-BEC1-EB5DD7AC1482}"/>
            </a:ext>
          </a:extLst>
        </xdr:cNvPr>
        <xdr:cNvSpPr txBox="1">
          <a:spLocks/>
        </xdr:cNvSpPr>
      </xdr:nvSpPr>
      <xdr:spPr bwMode="gray">
        <a:xfrm>
          <a:off x="504825" y="2190750"/>
          <a:ext cx="8534400" cy="48196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Contents</a:t>
          </a:r>
        </a:p>
        <a:p>
          <a:pPr algn="l">
            <a:defRPr/>
          </a:pPr>
          <a:endParaRPr lang="de-DE" sz="2500" b="1">
            <a:solidFill>
              <a:schemeClr val="bg1"/>
            </a:solidFill>
            <a:latin typeface="Porsche Next TT"/>
          </a:endParaRPr>
        </a:p>
        <a:p>
          <a:pPr algn="l">
            <a:defRPr/>
          </a:pPr>
          <a:endParaRPr lang="de-DE" sz="2500" b="1">
            <a:solidFill>
              <a:schemeClr val="bg1"/>
            </a:solidFill>
            <a:latin typeface="Porsche Next TT"/>
          </a:endParaRPr>
        </a:p>
        <a:p>
          <a:pPr algn="l">
            <a:defRPr/>
          </a:pPr>
          <a:endParaRPr lang="de-DE" sz="2500" b="1">
            <a:solidFill>
              <a:schemeClr val="bg1"/>
            </a:solidFill>
            <a:latin typeface="Porsche Next TT"/>
            <a:ea typeface="+mn-lt"/>
            <a:cs typeface="+mn-lt"/>
          </a:endParaRPr>
        </a:p>
        <a:p>
          <a:pPr algn="l">
            <a:defRPr/>
          </a:pPr>
          <a:endParaRPr lang="de-DE" sz="2500" b="1">
            <a:solidFill>
              <a:schemeClr val="bg1"/>
            </a:solidFill>
            <a:latin typeface="Porsche Next TT"/>
            <a:ea typeface="+mn-lt"/>
            <a:cs typeface="+mn-lt"/>
          </a:endParaRPr>
        </a:p>
      </xdr:txBody>
    </xdr:sp>
    <xdr:clientData/>
  </xdr:twoCellAnchor>
  <xdr:twoCellAnchor>
    <xdr:from>
      <xdr:col>0</xdr:col>
      <xdr:colOff>510540</xdr:colOff>
      <xdr:row>15</xdr:row>
      <xdr:rowOff>111395</xdr:rowOff>
    </xdr:from>
    <xdr:to>
      <xdr:col>11</xdr:col>
      <xdr:colOff>520065</xdr:colOff>
      <xdr:row>17</xdr:row>
      <xdr:rowOff>86094</xdr:rowOff>
    </xdr:to>
    <xdr:grpSp>
      <xdr:nvGrpSpPr>
        <xdr:cNvPr id="90" name="Gruppieren 29">
          <a:extLst>
            <a:ext uri="{FF2B5EF4-FFF2-40B4-BE49-F238E27FC236}">
              <a16:creationId xmlns:a16="http://schemas.microsoft.com/office/drawing/2014/main" id="{667C4F3C-1528-5355-CF68-B14F75037D26}"/>
            </a:ext>
          </a:extLst>
        </xdr:cNvPr>
        <xdr:cNvGrpSpPr/>
      </xdr:nvGrpSpPr>
      <xdr:grpSpPr>
        <a:xfrm>
          <a:off x="510540" y="2873645"/>
          <a:ext cx="6854825" cy="342999"/>
          <a:chOff x="1536404" y="1771477"/>
          <a:chExt cx="6928485" cy="338554"/>
        </a:xfrm>
      </xdr:grpSpPr>
      <xdr:sp macro="" textlink="">
        <xdr:nvSpPr>
          <xdr:cNvPr id="91" name="Textfeld 21">
            <a:extLst>
              <a:ext uri="{FF2B5EF4-FFF2-40B4-BE49-F238E27FC236}">
                <a16:creationId xmlns:a16="http://schemas.microsoft.com/office/drawing/2014/main" id="{77E8466E-9DA3-1E96-1D70-EEB2883C16ED}"/>
              </a:ext>
            </a:extLst>
          </xdr:cNvPr>
          <xdr:cNvSpPr txBox="1"/>
        </xdr:nvSpPr>
        <xdr:spPr>
          <a:xfrm>
            <a:off x="1536404" y="1771477"/>
            <a:ext cx="467287"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01</a:t>
            </a:r>
          </a:p>
        </xdr:txBody>
      </xdr:sp>
      <xdr:sp macro="" textlink="">
        <xdr:nvSpPr>
          <xdr:cNvPr id="92" name="Inhaltsplatzhalter 1">
            <a:extLst>
              <a:ext uri="{FF2B5EF4-FFF2-40B4-BE49-F238E27FC236}">
                <a16:creationId xmlns:a16="http://schemas.microsoft.com/office/drawing/2014/main" id="{9A10554A-05CA-F9F4-9287-C81490DF4B0C}"/>
              </a:ext>
            </a:extLst>
          </xdr:cNvPr>
          <xdr:cNvSpPr txBox="1">
            <a:spLocks/>
          </xdr:cNvSpPr>
        </xdr:nvSpPr>
        <xdr:spPr>
          <a:xfrm>
            <a:off x="2122057" y="1788258"/>
            <a:ext cx="6342832" cy="304992"/>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PAG Group - Condensed Income Statement  (Group EBIT)</a:t>
            </a:r>
          </a:p>
        </xdr:txBody>
      </xdr:sp>
    </xdr:grpSp>
    <xdr:clientData/>
  </xdr:twoCellAnchor>
  <xdr:twoCellAnchor>
    <xdr:from>
      <xdr:col>0</xdr:col>
      <xdr:colOff>510540</xdr:colOff>
      <xdr:row>18</xdr:row>
      <xdr:rowOff>64139</xdr:rowOff>
    </xdr:from>
    <xdr:to>
      <xdr:col>12</xdr:col>
      <xdr:colOff>140970</xdr:colOff>
      <xdr:row>20</xdr:row>
      <xdr:rowOff>36933</xdr:rowOff>
    </xdr:to>
    <xdr:grpSp>
      <xdr:nvGrpSpPr>
        <xdr:cNvPr id="93" name="Gruppieren 30">
          <a:extLst>
            <a:ext uri="{FF2B5EF4-FFF2-40B4-BE49-F238E27FC236}">
              <a16:creationId xmlns:a16="http://schemas.microsoft.com/office/drawing/2014/main" id="{180EB0AD-7867-A1DD-7B10-8293F64ED527}"/>
            </a:ext>
          </a:extLst>
        </xdr:cNvPr>
        <xdr:cNvGrpSpPr/>
      </xdr:nvGrpSpPr>
      <xdr:grpSpPr>
        <a:xfrm>
          <a:off x="510540" y="3378839"/>
          <a:ext cx="7098030" cy="341094"/>
          <a:chOff x="1526879" y="2263919"/>
          <a:chExt cx="7178040" cy="338554"/>
        </a:xfrm>
      </xdr:grpSpPr>
      <xdr:sp macro="" textlink="">
        <xdr:nvSpPr>
          <xdr:cNvPr id="94" name="Textfeld 21">
            <a:extLst>
              <a:ext uri="{FF2B5EF4-FFF2-40B4-BE49-F238E27FC236}">
                <a16:creationId xmlns:a16="http://schemas.microsoft.com/office/drawing/2014/main" id="{8CF5CC86-4524-459A-8DBD-49177DC77FD2}"/>
              </a:ext>
            </a:extLst>
          </xdr:cNvPr>
          <xdr:cNvSpPr txBox="1"/>
        </xdr:nvSpPr>
        <xdr:spPr>
          <a:xfrm>
            <a:off x="1526879" y="2263919"/>
            <a:ext cx="478717"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02</a:t>
            </a:r>
          </a:p>
        </xdr:txBody>
      </xdr:sp>
      <xdr:sp macro="" textlink="">
        <xdr:nvSpPr>
          <xdr:cNvPr id="95" name="Inhaltsplatzhalter 1">
            <a:extLst>
              <a:ext uri="{FF2B5EF4-FFF2-40B4-BE49-F238E27FC236}">
                <a16:creationId xmlns:a16="http://schemas.microsoft.com/office/drawing/2014/main" id="{61B4832C-B395-46A9-A54A-0A8BA9A862F2}"/>
              </a:ext>
            </a:extLst>
          </xdr:cNvPr>
          <xdr:cNvSpPr txBox="1">
            <a:spLocks/>
          </xdr:cNvSpPr>
        </xdr:nvSpPr>
        <xdr:spPr>
          <a:xfrm>
            <a:off x="2103007" y="2277843"/>
            <a:ext cx="6601912" cy="310707"/>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Automotive - Net cash flow and net liquidity</a:t>
            </a:r>
          </a:p>
        </xdr:txBody>
      </xdr:sp>
    </xdr:grpSp>
    <xdr:clientData/>
  </xdr:twoCellAnchor>
  <xdr:twoCellAnchor>
    <xdr:from>
      <xdr:col>0</xdr:col>
      <xdr:colOff>510540</xdr:colOff>
      <xdr:row>21</xdr:row>
      <xdr:rowOff>11168</xdr:rowOff>
    </xdr:from>
    <xdr:to>
      <xdr:col>12</xdr:col>
      <xdr:colOff>125730</xdr:colOff>
      <xdr:row>22</xdr:row>
      <xdr:rowOff>168747</xdr:rowOff>
    </xdr:to>
    <xdr:grpSp>
      <xdr:nvGrpSpPr>
        <xdr:cNvPr id="96" name="Gruppieren 31">
          <a:extLst>
            <a:ext uri="{FF2B5EF4-FFF2-40B4-BE49-F238E27FC236}">
              <a16:creationId xmlns:a16="http://schemas.microsoft.com/office/drawing/2014/main" id="{072A40F5-E0AA-C07B-79E7-B3BECA784391}"/>
            </a:ext>
          </a:extLst>
        </xdr:cNvPr>
        <xdr:cNvGrpSpPr/>
      </xdr:nvGrpSpPr>
      <xdr:grpSpPr>
        <a:xfrm>
          <a:off x="510540" y="3878318"/>
          <a:ext cx="7082790" cy="341729"/>
          <a:chOff x="1549739" y="2755409"/>
          <a:chExt cx="7168515" cy="338554"/>
        </a:xfrm>
      </xdr:grpSpPr>
      <xdr:sp macro="" textlink="">
        <xdr:nvSpPr>
          <xdr:cNvPr id="97" name="Textfeld 21">
            <a:extLst>
              <a:ext uri="{FF2B5EF4-FFF2-40B4-BE49-F238E27FC236}">
                <a16:creationId xmlns:a16="http://schemas.microsoft.com/office/drawing/2014/main" id="{E15F08A8-6C9D-48A6-918A-3F0CC521D9FF}"/>
              </a:ext>
            </a:extLst>
          </xdr:cNvPr>
          <xdr:cNvSpPr txBox="1"/>
        </xdr:nvSpPr>
        <xdr:spPr>
          <a:xfrm>
            <a:off x="1549739" y="2755409"/>
            <a:ext cx="455857"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03</a:t>
            </a:r>
          </a:p>
        </xdr:txBody>
      </xdr:sp>
      <xdr:sp macro="" textlink="">
        <xdr:nvSpPr>
          <xdr:cNvPr id="98" name="Inhaltsplatzhalter 1">
            <a:extLst>
              <a:ext uri="{FF2B5EF4-FFF2-40B4-BE49-F238E27FC236}">
                <a16:creationId xmlns:a16="http://schemas.microsoft.com/office/drawing/2014/main" id="{C4884E32-186C-40DA-A4A0-E2CC4A2541D4}"/>
              </a:ext>
            </a:extLst>
          </xdr:cNvPr>
          <xdr:cNvSpPr txBox="1">
            <a:spLocks/>
          </xdr:cNvSpPr>
        </xdr:nvSpPr>
        <xdr:spPr>
          <a:xfrm>
            <a:off x="2122057" y="2772190"/>
            <a:ext cx="6596197" cy="304992"/>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PAG Group - Vehicle Sales and deliveries by region</a:t>
            </a:r>
          </a:p>
        </xdr:txBody>
      </xdr:sp>
    </xdr:grpSp>
    <xdr:clientData/>
  </xdr:twoCellAnchor>
  <xdr:twoCellAnchor>
    <xdr:from>
      <xdr:col>0</xdr:col>
      <xdr:colOff>510540</xdr:colOff>
      <xdr:row>23</xdr:row>
      <xdr:rowOff>142981</xdr:rowOff>
    </xdr:from>
    <xdr:to>
      <xdr:col>12</xdr:col>
      <xdr:colOff>129540</xdr:colOff>
      <xdr:row>25</xdr:row>
      <xdr:rowOff>115775</xdr:rowOff>
    </xdr:to>
    <xdr:grpSp>
      <xdr:nvGrpSpPr>
        <xdr:cNvPr id="105" name="Gruppieren 32">
          <a:extLst>
            <a:ext uri="{FF2B5EF4-FFF2-40B4-BE49-F238E27FC236}">
              <a16:creationId xmlns:a16="http://schemas.microsoft.com/office/drawing/2014/main" id="{0E30EF37-CF6E-2098-E719-65CD13C66636}"/>
            </a:ext>
          </a:extLst>
        </xdr:cNvPr>
        <xdr:cNvGrpSpPr/>
      </xdr:nvGrpSpPr>
      <xdr:grpSpPr>
        <a:xfrm>
          <a:off x="510540" y="4378431"/>
          <a:ext cx="7086600" cy="341094"/>
          <a:chOff x="1549739" y="3246899"/>
          <a:chExt cx="7170420" cy="338554"/>
        </a:xfrm>
      </xdr:grpSpPr>
      <xdr:sp macro="" textlink="">
        <xdr:nvSpPr>
          <xdr:cNvPr id="106" name="Textfeld 21">
            <a:extLst>
              <a:ext uri="{FF2B5EF4-FFF2-40B4-BE49-F238E27FC236}">
                <a16:creationId xmlns:a16="http://schemas.microsoft.com/office/drawing/2014/main" id="{CAF9D27F-4557-4DB7-A677-0DECA99BDEEF}"/>
              </a:ext>
            </a:extLst>
          </xdr:cNvPr>
          <xdr:cNvSpPr txBox="1"/>
        </xdr:nvSpPr>
        <xdr:spPr>
          <a:xfrm>
            <a:off x="1549739" y="3246899"/>
            <a:ext cx="469192"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04</a:t>
            </a:r>
          </a:p>
        </xdr:txBody>
      </xdr:sp>
      <xdr:sp macro="" textlink="">
        <xdr:nvSpPr>
          <xdr:cNvPr id="107" name="Inhaltsplatzhalter 1">
            <a:extLst>
              <a:ext uri="{FF2B5EF4-FFF2-40B4-BE49-F238E27FC236}">
                <a16:creationId xmlns:a16="http://schemas.microsoft.com/office/drawing/2014/main" id="{AF99C646-3B85-439A-A85C-D1D562E7FDED}"/>
              </a:ext>
            </a:extLst>
          </xdr:cNvPr>
          <xdr:cNvSpPr txBox="1">
            <a:spLocks/>
          </xdr:cNvSpPr>
        </xdr:nvSpPr>
        <xdr:spPr>
          <a:xfrm>
            <a:off x="2118247" y="3265585"/>
            <a:ext cx="6601912" cy="301182"/>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PAG Group - Vehicle Sales and deliveries by model</a:t>
            </a:r>
          </a:p>
        </xdr:txBody>
      </xdr:sp>
    </xdr:grpSp>
    <xdr:clientData/>
  </xdr:twoCellAnchor>
  <xdr:twoCellAnchor>
    <xdr:from>
      <xdr:col>0</xdr:col>
      <xdr:colOff>60871</xdr:colOff>
      <xdr:row>27</xdr:row>
      <xdr:rowOff>26372</xdr:rowOff>
    </xdr:from>
    <xdr:to>
      <xdr:col>13</xdr:col>
      <xdr:colOff>238124</xdr:colOff>
      <xdr:row>36</xdr:row>
      <xdr:rowOff>81915</xdr:rowOff>
    </xdr:to>
    <xdr:sp macro="" textlink="">
      <xdr:nvSpPr>
        <xdr:cNvPr id="719" name="Inhaltsplatzhalter 1">
          <a:extLst>
            <a:ext uri="{FF2B5EF4-FFF2-40B4-BE49-F238E27FC236}">
              <a16:creationId xmlns:a16="http://schemas.microsoft.com/office/drawing/2014/main" id="{097F4CB5-D412-6B2A-A446-3837B777CD5C}"/>
            </a:ext>
          </a:extLst>
        </xdr:cNvPr>
        <xdr:cNvSpPr txBox="1">
          <a:spLocks/>
        </xdr:cNvSpPr>
      </xdr:nvSpPr>
      <xdr:spPr>
        <a:xfrm>
          <a:off x="60871" y="5169872"/>
          <a:ext cx="8102053" cy="1770043"/>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800" b="1">
              <a:solidFill>
                <a:schemeClr val="bg1"/>
              </a:solidFill>
              <a:latin typeface="Porsche Next TT" panose="020B0504020101010102" pitchFamily="34" charset="0"/>
              <a:cs typeface="Porsche Next TT" panose="020B0504020101010102" pitchFamily="34" charset="0"/>
            </a:rPr>
            <a:t>Our working capital is subject to month to month fluctuations due to, among other things, production and sales volumes, shipping schedules and logistic times, and the timing of capital expenditures. In particular, our inventory levels generally increase with our growth in deliveries in the periods leading up to the launch of new models and at the end of the second quarter when our inventory levels are generally higher to support the summer plant shutdown.</a:t>
          </a:r>
        </a:p>
        <a:p>
          <a:r>
            <a:rPr lang="de-DE" sz="800" b="1">
              <a:solidFill>
                <a:schemeClr val="bg1"/>
              </a:solidFill>
              <a:latin typeface="Porsche Next TT" panose="020B0504020101010102" pitchFamily="34" charset="0"/>
              <a:cs typeface="Porsche Next TT" panose="020B0504020101010102" pitchFamily="34" charset="0"/>
            </a:rPr>
            <a:t>Porsche is currently investing in both ICE and BEV with the majority of investments moving into BEV. However, as the electrification strategy further materializes, Porsche anticipates shifting its investments further towards BEV, reducing the necessity for parallel investments in ICE and BEV.</a:t>
          </a:r>
        </a:p>
        <a:p>
          <a:endParaRPr lang="de-DE" sz="800" b="1">
            <a:solidFill>
              <a:schemeClr val="bg1"/>
            </a:solidFill>
            <a:latin typeface="Porsche Next TT" panose="020B0504020101010102" pitchFamily="34" charset="0"/>
            <a:cs typeface="Porsche Next TT" panose="020B0504020101010102"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34</xdr:col>
      <xdr:colOff>24423</xdr:colOff>
      <xdr:row>6</xdr:row>
      <xdr:rowOff>0</xdr:rowOff>
    </xdr:to>
    <xdr:pic>
      <xdr:nvPicPr>
        <xdr:cNvPr id="2" name="Grafik 8">
          <a:extLst>
            <a:ext uri="{FF2B5EF4-FFF2-40B4-BE49-F238E27FC236}">
              <a16:creationId xmlns:a16="http://schemas.microsoft.com/office/drawing/2014/main" id="{FBB3F9E7-9BC0-407A-8869-FF1809F46D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0" y="0"/>
          <a:ext cx="21895288" cy="1172308"/>
        </a:xfrm>
        <a:prstGeom prst="rect">
          <a:avLst/>
        </a:prstGeom>
      </xdr:spPr>
    </xdr:pic>
    <xdr:clientData/>
  </xdr:twoCellAnchor>
  <xdr:twoCellAnchor editAs="oneCell">
    <xdr:from>
      <xdr:col>0</xdr:col>
      <xdr:colOff>0</xdr:colOff>
      <xdr:row>0</xdr:row>
      <xdr:rowOff>0</xdr:rowOff>
    </xdr:from>
    <xdr:to>
      <xdr:col>0</xdr:col>
      <xdr:colOff>2007746</xdr:colOff>
      <xdr:row>5</xdr:row>
      <xdr:rowOff>188758</xdr:rowOff>
    </xdr:to>
    <xdr:pic>
      <xdr:nvPicPr>
        <xdr:cNvPr id="11" name="Bildplatzhalter 12" descr="Ein Bild, das Text, Fahrzeugspiegel, Spiegel, Reflexion enthält.&#10;&#10;Automatisch generierte Beschreibung">
          <a:extLst>
            <a:ext uri="{FF2B5EF4-FFF2-40B4-BE49-F238E27FC236}">
              <a16:creationId xmlns:a16="http://schemas.microsoft.com/office/drawing/2014/main" id="{B0A82FAB-9B51-465B-9044-02F84A5D6126}"/>
            </a:ext>
          </a:extLst>
        </xdr:cNvPr>
        <xdr:cNvPicPr>
          <a:picLocks noGrp="1"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611" t="24288" r="34859" b="21295"/>
        <a:stretch/>
      </xdr:blipFill>
      <xdr:spPr bwMode="gray">
        <a:xfrm>
          <a:off x="0" y="0"/>
          <a:ext cx="2007746" cy="1147066"/>
        </a:xfrm>
        <a:prstGeom prst="rect">
          <a:avLst/>
        </a:prstGeom>
      </xdr:spPr>
    </xdr:pic>
    <xdr:clientData/>
  </xdr:twoCellAnchor>
  <xdr:twoCellAnchor>
    <xdr:from>
      <xdr:col>0</xdr:col>
      <xdr:colOff>2170043</xdr:colOff>
      <xdr:row>0</xdr:row>
      <xdr:rowOff>115957</xdr:rowOff>
    </xdr:from>
    <xdr:to>
      <xdr:col>26</xdr:col>
      <xdr:colOff>496128</xdr:colOff>
      <xdr:row>3</xdr:row>
      <xdr:rowOff>68332</xdr:rowOff>
    </xdr:to>
    <xdr:sp macro="" textlink="">
      <xdr:nvSpPr>
        <xdr:cNvPr id="12" name="Textfeld 94">
          <a:extLst>
            <a:ext uri="{FF2B5EF4-FFF2-40B4-BE49-F238E27FC236}">
              <a16:creationId xmlns:a16="http://schemas.microsoft.com/office/drawing/2014/main" id="{00B73814-9AE1-4F69-82C5-57E59D80742E}"/>
            </a:ext>
          </a:extLst>
        </xdr:cNvPr>
        <xdr:cNvSpPr txBox="1">
          <a:spLocks/>
        </xdr:cNvSpPr>
      </xdr:nvSpPr>
      <xdr:spPr bwMode="gray">
        <a:xfrm>
          <a:off x="2170043" y="115957"/>
          <a:ext cx="8629650"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PAG Group</a:t>
          </a:r>
          <a:r>
            <a:rPr lang="de-DE" sz="2500" b="1" baseline="0">
              <a:solidFill>
                <a:schemeClr val="bg1"/>
              </a:solidFill>
              <a:latin typeface="Porsche Next TT"/>
            </a:rPr>
            <a:t> - </a:t>
          </a:r>
          <a:r>
            <a:rPr lang="de-DE" sz="2500" b="1">
              <a:solidFill>
                <a:schemeClr val="bg1"/>
              </a:solidFill>
              <a:latin typeface="Porsche Next TT"/>
            </a:rPr>
            <a:t>Condensed Income Statement (Group EBIT)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23</xdr:col>
      <xdr:colOff>9525</xdr:colOff>
      <xdr:row>6</xdr:row>
      <xdr:rowOff>9246</xdr:rowOff>
    </xdr:to>
    <xdr:pic>
      <xdr:nvPicPr>
        <xdr:cNvPr id="2" name="Grafik 1">
          <a:extLst>
            <a:ext uri="{FF2B5EF4-FFF2-40B4-BE49-F238E27FC236}">
              <a16:creationId xmlns:a16="http://schemas.microsoft.com/office/drawing/2014/main" id="{BB1B1FCC-47DC-4D58-AE5C-E4E722CF00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1" y="0"/>
          <a:ext cx="15097124" cy="1152246"/>
        </a:xfrm>
        <a:prstGeom prst="rect">
          <a:avLst/>
        </a:prstGeom>
      </xdr:spPr>
    </xdr:pic>
    <xdr:clientData/>
  </xdr:twoCellAnchor>
  <xdr:twoCellAnchor editAs="oneCell">
    <xdr:from>
      <xdr:col>0</xdr:col>
      <xdr:colOff>0</xdr:colOff>
      <xdr:row>0</xdr:row>
      <xdr:rowOff>0</xdr:rowOff>
    </xdr:from>
    <xdr:to>
      <xdr:col>0</xdr:col>
      <xdr:colOff>1991001</xdr:colOff>
      <xdr:row>6</xdr:row>
      <xdr:rowOff>7115</xdr:rowOff>
    </xdr:to>
    <xdr:pic>
      <xdr:nvPicPr>
        <xdr:cNvPr id="3" name="Bildplatzhalter 12" descr="Ein Bild, das Text, Fahrzeugspiegel, Spiegel, Reflexion enthält.&#10;&#10;Automatisch generierte Beschreibung">
          <a:extLst>
            <a:ext uri="{FF2B5EF4-FFF2-40B4-BE49-F238E27FC236}">
              <a16:creationId xmlns:a16="http://schemas.microsoft.com/office/drawing/2014/main" id="{36E38C3B-9AD9-48F9-9557-9BDCFDE36D35}"/>
            </a:ext>
          </a:extLst>
        </xdr:cNvPr>
        <xdr:cNvPicPr>
          <a:picLocks noGrp="1"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611" t="24288" r="34859" b="21295"/>
        <a:stretch/>
      </xdr:blipFill>
      <xdr:spPr bwMode="gray">
        <a:xfrm>
          <a:off x="0" y="0"/>
          <a:ext cx="1991001" cy="1098160"/>
        </a:xfrm>
        <a:prstGeom prst="rect">
          <a:avLst/>
        </a:prstGeom>
      </xdr:spPr>
    </xdr:pic>
    <xdr:clientData/>
  </xdr:twoCellAnchor>
  <xdr:twoCellAnchor>
    <xdr:from>
      <xdr:col>0</xdr:col>
      <xdr:colOff>2145195</xdr:colOff>
      <xdr:row>0</xdr:row>
      <xdr:rowOff>165652</xdr:rowOff>
    </xdr:from>
    <xdr:to>
      <xdr:col>23</xdr:col>
      <xdr:colOff>505239</xdr:colOff>
      <xdr:row>3</xdr:row>
      <xdr:rowOff>118027</xdr:rowOff>
    </xdr:to>
    <xdr:sp macro="" textlink="">
      <xdr:nvSpPr>
        <xdr:cNvPr id="4" name="Textfeld 94">
          <a:extLst>
            <a:ext uri="{FF2B5EF4-FFF2-40B4-BE49-F238E27FC236}">
              <a16:creationId xmlns:a16="http://schemas.microsoft.com/office/drawing/2014/main" id="{74119600-EACB-4DBE-ABE1-1CE497A9B86B}"/>
            </a:ext>
          </a:extLst>
        </xdr:cNvPr>
        <xdr:cNvSpPr txBox="1">
          <a:spLocks/>
        </xdr:cNvSpPr>
      </xdr:nvSpPr>
      <xdr:spPr bwMode="gray">
        <a:xfrm>
          <a:off x="2145195" y="165652"/>
          <a:ext cx="7338392"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Automotive - Net cash flow and net liquidity</a:t>
          </a:r>
          <a:endParaRPr lang="de-DE" sz="2500">
            <a:solidFill>
              <a:schemeClr val="bg1"/>
            </a:solidFill>
            <a:ea typeface="+mn-lt"/>
            <a:cs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28575</xdr:colOff>
      <xdr:row>6</xdr:row>
      <xdr:rowOff>9248</xdr:rowOff>
    </xdr:to>
    <xdr:pic>
      <xdr:nvPicPr>
        <xdr:cNvPr id="2" name="Grafik 1">
          <a:extLst>
            <a:ext uri="{FF2B5EF4-FFF2-40B4-BE49-F238E27FC236}">
              <a16:creationId xmlns:a16="http://schemas.microsoft.com/office/drawing/2014/main" id="{2624F6AC-FA64-4A18-B73E-2E0E9C9F1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0" y="0"/>
          <a:ext cx="15116175" cy="1152248"/>
        </a:xfrm>
        <a:prstGeom prst="rect">
          <a:avLst/>
        </a:prstGeom>
      </xdr:spPr>
    </xdr:pic>
    <xdr:clientData/>
  </xdr:twoCellAnchor>
  <xdr:twoCellAnchor editAs="oneCell">
    <xdr:from>
      <xdr:col>0</xdr:col>
      <xdr:colOff>0</xdr:colOff>
      <xdr:row>0</xdr:row>
      <xdr:rowOff>0</xdr:rowOff>
    </xdr:from>
    <xdr:to>
      <xdr:col>0</xdr:col>
      <xdr:colOff>1991001</xdr:colOff>
      <xdr:row>6</xdr:row>
      <xdr:rowOff>7115</xdr:rowOff>
    </xdr:to>
    <xdr:pic>
      <xdr:nvPicPr>
        <xdr:cNvPr id="3" name="Bildplatzhalter 12" descr="Ein Bild, das Text, Fahrzeugspiegel, Spiegel, Reflexion enthält.&#10;&#10;Automatisch generierte Beschreibung">
          <a:extLst>
            <a:ext uri="{FF2B5EF4-FFF2-40B4-BE49-F238E27FC236}">
              <a16:creationId xmlns:a16="http://schemas.microsoft.com/office/drawing/2014/main" id="{4E6D127F-11AE-4BE7-B3D2-ABC7174AB132}"/>
            </a:ext>
          </a:extLst>
        </xdr:cNvPr>
        <xdr:cNvPicPr>
          <a:picLocks noGrp="1"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611" t="24288" r="34859" b="21295"/>
        <a:stretch/>
      </xdr:blipFill>
      <xdr:spPr bwMode="gray">
        <a:xfrm>
          <a:off x="0" y="0"/>
          <a:ext cx="1987826" cy="1153290"/>
        </a:xfrm>
        <a:prstGeom prst="rect">
          <a:avLst/>
        </a:prstGeom>
      </xdr:spPr>
    </xdr:pic>
    <xdr:clientData/>
  </xdr:twoCellAnchor>
  <xdr:twoCellAnchor>
    <xdr:from>
      <xdr:col>0</xdr:col>
      <xdr:colOff>2145195</xdr:colOff>
      <xdr:row>0</xdr:row>
      <xdr:rowOff>165652</xdr:rowOff>
    </xdr:from>
    <xdr:to>
      <xdr:col>23</xdr:col>
      <xdr:colOff>505239</xdr:colOff>
      <xdr:row>3</xdr:row>
      <xdr:rowOff>118027</xdr:rowOff>
    </xdr:to>
    <xdr:sp macro="" textlink="">
      <xdr:nvSpPr>
        <xdr:cNvPr id="4" name="Textfeld 94">
          <a:extLst>
            <a:ext uri="{FF2B5EF4-FFF2-40B4-BE49-F238E27FC236}">
              <a16:creationId xmlns:a16="http://schemas.microsoft.com/office/drawing/2014/main" id="{360984A0-3AEF-47DC-9618-98BA1B21B4D8}"/>
            </a:ext>
          </a:extLst>
        </xdr:cNvPr>
        <xdr:cNvSpPr txBox="1">
          <a:spLocks/>
        </xdr:cNvSpPr>
      </xdr:nvSpPr>
      <xdr:spPr bwMode="gray">
        <a:xfrm>
          <a:off x="2145195" y="165652"/>
          <a:ext cx="7332594"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PAG</a:t>
          </a:r>
          <a:r>
            <a:rPr lang="de-DE" sz="2500" b="1" baseline="0">
              <a:solidFill>
                <a:schemeClr val="bg1"/>
              </a:solidFill>
              <a:latin typeface="Porsche Next TT"/>
            </a:rPr>
            <a:t> Group - </a:t>
          </a:r>
          <a:r>
            <a:rPr lang="de-DE" sz="2500" b="1">
              <a:solidFill>
                <a:schemeClr val="bg1"/>
              </a:solidFill>
              <a:latin typeface="Porsche Next TT"/>
            </a:rPr>
            <a:t>Vehicle Sales and Deliveries</a:t>
          </a:r>
          <a:r>
            <a:rPr lang="de-DE" sz="2500" b="1" baseline="30000">
              <a:solidFill>
                <a:schemeClr val="bg1"/>
              </a:solidFill>
              <a:latin typeface="Porsche Next TT"/>
            </a:rPr>
            <a:t>1</a:t>
          </a:r>
          <a:r>
            <a:rPr lang="de-DE" sz="2500" b="1">
              <a:solidFill>
                <a:schemeClr val="bg1"/>
              </a:solidFill>
              <a:latin typeface="Porsche Next TT"/>
            </a:rPr>
            <a:t> by Region</a:t>
          </a:r>
        </a:p>
      </xdr:txBody>
    </xdr:sp>
    <xdr:clientData/>
  </xdr:twoCellAnchor>
  <xdr:twoCellAnchor>
    <xdr:from>
      <xdr:col>0</xdr:col>
      <xdr:colOff>0</xdr:colOff>
      <xdr:row>25</xdr:row>
      <xdr:rowOff>17318</xdr:rowOff>
    </xdr:from>
    <xdr:to>
      <xdr:col>14</xdr:col>
      <xdr:colOff>503354</xdr:colOff>
      <xdr:row>34</xdr:row>
      <xdr:rowOff>72861</xdr:rowOff>
    </xdr:to>
    <xdr:sp macro="" textlink="">
      <xdr:nvSpPr>
        <xdr:cNvPr id="6" name="Inhaltsplatzhalter 1">
          <a:extLst>
            <a:ext uri="{FF2B5EF4-FFF2-40B4-BE49-F238E27FC236}">
              <a16:creationId xmlns:a16="http://schemas.microsoft.com/office/drawing/2014/main" id="{7CB4D514-66D9-4751-B615-A3BECDE3AB4A}"/>
            </a:ext>
          </a:extLst>
        </xdr:cNvPr>
        <xdr:cNvSpPr txBox="1">
          <a:spLocks/>
        </xdr:cNvSpPr>
      </xdr:nvSpPr>
      <xdr:spPr>
        <a:xfrm>
          <a:off x="0" y="4970318"/>
          <a:ext cx="6374218" cy="1770043"/>
        </a:xfrm>
        <a:prstGeom prst="rect">
          <a:avLst/>
        </a:prstGeom>
      </xdr:spPr>
      <xdr:txBody>
        <a:bodyPr wrap="square" anchor="t"/>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800" b="1">
              <a:solidFill>
                <a:sysClr val="windowText" lastClr="000000"/>
              </a:solidFill>
              <a:latin typeface="Porsche Next TT" panose="020B0504020101010102" pitchFamily="34" charset="0"/>
              <a:cs typeface="Porsche Next TT" panose="020B0504020101010102" pitchFamily="34" charset="0"/>
            </a:rPr>
            <a:t>1) The</a:t>
          </a:r>
          <a:r>
            <a:rPr lang="de-DE" sz="800" b="1" baseline="0">
              <a:solidFill>
                <a:sysClr val="windowText" lastClr="000000"/>
              </a:solidFill>
              <a:latin typeface="Porsche Next TT" panose="020B0504020101010102" pitchFamily="34" charset="0"/>
              <a:cs typeface="Porsche Next TT" panose="020B0504020101010102" pitchFamily="34" charset="0"/>
            </a:rPr>
            <a:t> performance indicator "deliveries" reflects the number of vehicles handed over to end customers. This may take place via group companbies or independent importers and dealers. In the Porsche AG group, this differs from unit sales as a relevant driver of sales revenue. Unit sales in the Porsche AG Group are designated as those sales of new and group used vehicles of the Porsche brand, which have left the automotive segment for the first time, provided there is no legal repurchase obligation by a company in the automotive segment.</a:t>
          </a:r>
          <a:endParaRPr lang="de-DE" sz="800" b="1">
            <a:solidFill>
              <a:sysClr val="windowText" lastClr="000000"/>
            </a:solidFill>
            <a:latin typeface="Porsche Next TT" panose="020B0504020101010102" pitchFamily="34" charset="0"/>
            <a:cs typeface="Porsche Next TT" panose="020B0504020101010102"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10583</xdr:colOff>
      <xdr:row>6</xdr:row>
      <xdr:rowOff>9248</xdr:rowOff>
    </xdr:to>
    <xdr:pic>
      <xdr:nvPicPr>
        <xdr:cNvPr id="2" name="Grafik 1">
          <a:extLst>
            <a:ext uri="{FF2B5EF4-FFF2-40B4-BE49-F238E27FC236}">
              <a16:creationId xmlns:a16="http://schemas.microsoft.com/office/drawing/2014/main" id="{A0C56379-8689-49A5-A116-99CC44839A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0" y="0"/>
          <a:ext cx="15102416" cy="1152248"/>
        </a:xfrm>
        <a:prstGeom prst="rect">
          <a:avLst/>
        </a:prstGeom>
      </xdr:spPr>
    </xdr:pic>
    <xdr:clientData/>
  </xdr:twoCellAnchor>
  <xdr:twoCellAnchor editAs="oneCell">
    <xdr:from>
      <xdr:col>0</xdr:col>
      <xdr:colOff>0</xdr:colOff>
      <xdr:row>0</xdr:row>
      <xdr:rowOff>0</xdr:rowOff>
    </xdr:from>
    <xdr:to>
      <xdr:col>0</xdr:col>
      <xdr:colOff>1991001</xdr:colOff>
      <xdr:row>6</xdr:row>
      <xdr:rowOff>7115</xdr:rowOff>
    </xdr:to>
    <xdr:pic>
      <xdr:nvPicPr>
        <xdr:cNvPr id="3" name="Bildplatzhalter 12" descr="Ein Bild, das Text, Fahrzeugspiegel, Spiegel, Reflexion enthält.&#10;&#10;Automatisch generierte Beschreibung">
          <a:extLst>
            <a:ext uri="{FF2B5EF4-FFF2-40B4-BE49-F238E27FC236}">
              <a16:creationId xmlns:a16="http://schemas.microsoft.com/office/drawing/2014/main" id="{8F194CF8-7ABE-46E6-8FFF-ABC38A7DDBC3}"/>
            </a:ext>
          </a:extLst>
        </xdr:cNvPr>
        <xdr:cNvPicPr>
          <a:picLocks noGrp="1"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611" t="24288" r="34859" b="21295"/>
        <a:stretch/>
      </xdr:blipFill>
      <xdr:spPr bwMode="gray">
        <a:xfrm>
          <a:off x="0" y="0"/>
          <a:ext cx="1987826" cy="1153290"/>
        </a:xfrm>
        <a:prstGeom prst="rect">
          <a:avLst/>
        </a:prstGeom>
      </xdr:spPr>
    </xdr:pic>
    <xdr:clientData/>
  </xdr:twoCellAnchor>
  <xdr:twoCellAnchor>
    <xdr:from>
      <xdr:col>0</xdr:col>
      <xdr:colOff>2145195</xdr:colOff>
      <xdr:row>0</xdr:row>
      <xdr:rowOff>165652</xdr:rowOff>
    </xdr:from>
    <xdr:to>
      <xdr:col>23</xdr:col>
      <xdr:colOff>505239</xdr:colOff>
      <xdr:row>3</xdr:row>
      <xdr:rowOff>118027</xdr:rowOff>
    </xdr:to>
    <xdr:sp macro="" textlink="">
      <xdr:nvSpPr>
        <xdr:cNvPr id="4" name="Textfeld 94">
          <a:extLst>
            <a:ext uri="{FF2B5EF4-FFF2-40B4-BE49-F238E27FC236}">
              <a16:creationId xmlns:a16="http://schemas.microsoft.com/office/drawing/2014/main" id="{1851F6AD-F885-4B38-AF6C-651F6F630C2E}"/>
            </a:ext>
          </a:extLst>
        </xdr:cNvPr>
        <xdr:cNvSpPr txBox="1">
          <a:spLocks/>
        </xdr:cNvSpPr>
      </xdr:nvSpPr>
      <xdr:spPr bwMode="gray">
        <a:xfrm>
          <a:off x="2145195" y="165652"/>
          <a:ext cx="9256644"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PAG</a:t>
          </a:r>
          <a:r>
            <a:rPr lang="de-DE" sz="2500" b="1" baseline="0">
              <a:solidFill>
                <a:schemeClr val="bg1"/>
              </a:solidFill>
              <a:latin typeface="Porsche Next TT"/>
            </a:rPr>
            <a:t> Group - </a:t>
          </a:r>
          <a:r>
            <a:rPr lang="de-DE" sz="2500" b="1">
              <a:solidFill>
                <a:schemeClr val="bg1"/>
              </a:solidFill>
              <a:latin typeface="Porsche Next TT"/>
            </a:rPr>
            <a:t>Vehicle Sales and Deliveries by Model</a:t>
          </a:r>
        </a:p>
      </xdr:txBody>
    </xdr:sp>
    <xdr:clientData/>
  </xdr:twoCellAnchor>
  <xdr:twoCellAnchor>
    <xdr:from>
      <xdr:col>0</xdr:col>
      <xdr:colOff>0</xdr:colOff>
      <xdr:row>24</xdr:row>
      <xdr:rowOff>181844</xdr:rowOff>
    </xdr:from>
    <xdr:to>
      <xdr:col>14</xdr:col>
      <xdr:colOff>503354</xdr:colOff>
      <xdr:row>34</xdr:row>
      <xdr:rowOff>46887</xdr:rowOff>
    </xdr:to>
    <xdr:sp macro="" textlink="">
      <xdr:nvSpPr>
        <xdr:cNvPr id="6" name="Inhaltsplatzhalter 1">
          <a:extLst>
            <a:ext uri="{FF2B5EF4-FFF2-40B4-BE49-F238E27FC236}">
              <a16:creationId xmlns:a16="http://schemas.microsoft.com/office/drawing/2014/main" id="{D5EF6ABD-979F-4FE9-80FE-F983AA11852F}"/>
            </a:ext>
          </a:extLst>
        </xdr:cNvPr>
        <xdr:cNvSpPr txBox="1">
          <a:spLocks/>
        </xdr:cNvSpPr>
      </xdr:nvSpPr>
      <xdr:spPr>
        <a:xfrm>
          <a:off x="0" y="4970321"/>
          <a:ext cx="6374218" cy="1770043"/>
        </a:xfrm>
        <a:prstGeom prst="rect">
          <a:avLst/>
        </a:prstGeom>
      </xdr:spPr>
      <xdr:txBody>
        <a:bodyPr wrap="square" anchor="t"/>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800" b="1">
              <a:solidFill>
                <a:sysClr val="windowText" lastClr="000000"/>
              </a:solidFill>
              <a:latin typeface="Porsche Next TT" panose="020B0504020101010102" pitchFamily="34" charset="0"/>
              <a:cs typeface="Porsche Next TT" panose="020B0504020101010102" pitchFamily="34" charset="0"/>
            </a:rPr>
            <a:t>1) The</a:t>
          </a:r>
          <a:r>
            <a:rPr lang="de-DE" sz="800" b="1" baseline="0">
              <a:solidFill>
                <a:sysClr val="windowText" lastClr="000000"/>
              </a:solidFill>
              <a:latin typeface="Porsche Next TT" panose="020B0504020101010102" pitchFamily="34" charset="0"/>
              <a:cs typeface="Porsche Next TT" panose="020B0504020101010102" pitchFamily="34" charset="0"/>
            </a:rPr>
            <a:t> performance indicator "deliveries" reflects the number of vehicles handed over to end customers. This may take place via group companbies or independent importers and dealers. In the Porsche AG group, this differs from unit sales as a relevant driver of sales revenue. Unit sales in the Porsche AG Group are designated as those sales of new and group used vehicles of the Porsche brand, which have left the automotive segment for the first time, provided there is no legal repurchase obligation by a company in the automotive segment.</a:t>
          </a:r>
          <a:endParaRPr lang="de-DE" sz="800" b="1">
            <a:solidFill>
              <a:sysClr val="windowText" lastClr="000000"/>
            </a:solidFill>
            <a:latin typeface="Porsche Next TT" panose="020B0504020101010102" pitchFamily="34" charset="0"/>
            <a:cs typeface="Porsche Next TT" panose="020B0504020101010102"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7"/>
  <sheetViews>
    <sheetView showGridLines="0" tabSelected="1" view="pageBreakPreview" zoomScale="120" zoomScaleNormal="59" zoomScaleSheetLayoutView="120" workbookViewId="0">
      <selection activeCell="W7" sqref="W7"/>
    </sheetView>
  </sheetViews>
  <sheetFormatPr baseColWidth="10" defaultColWidth="9.109375" defaultRowHeight="14.4" x14ac:dyDescent="0.3"/>
  <cols>
    <col min="1" max="16384" width="9.109375" style="47"/>
  </cols>
  <sheetData>
    <row r="7" spans="5:5" x14ac:dyDescent="0.3">
      <c r="E7" s="46"/>
    </row>
  </sheetData>
  <pageMargins left="0.7" right="0.7" top="0.75" bottom="0.75" header="0.3" footer="0.3"/>
  <pageSetup paperSize="9" scale="48"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E37A-4C46-4391-A844-2665BEA89602}">
  <dimension ref="A9:AH21"/>
  <sheetViews>
    <sheetView view="pageBreakPreview" zoomScale="110" zoomScaleNormal="78" zoomScaleSheetLayoutView="110" workbookViewId="0">
      <selection activeCell="A8" sqref="A8"/>
    </sheetView>
  </sheetViews>
  <sheetFormatPr baseColWidth="10" defaultColWidth="11.44140625" defaultRowHeight="14.4" x14ac:dyDescent="0.3"/>
  <cols>
    <col min="1" max="1" width="46" style="1" customWidth="1"/>
    <col min="2" max="2" width="2.6640625" style="1" customWidth="1"/>
    <col min="3" max="3" width="14.44140625" style="1" customWidth="1"/>
    <col min="4" max="4" width="8.44140625" style="1" customWidth="1"/>
    <col min="5" max="5" width="2.6640625" style="1" customWidth="1"/>
    <col min="6" max="6" width="14.44140625" style="1" customWidth="1"/>
    <col min="7" max="7" width="8.44140625" style="1" customWidth="1"/>
    <col min="8" max="8" width="2.6640625" style="1" customWidth="1"/>
    <col min="9" max="9" width="14.44140625" style="1" customWidth="1"/>
    <col min="10" max="10" width="8.44140625" style="1" customWidth="1"/>
    <col min="11" max="11" width="2.6640625" style="1" customWidth="1"/>
    <col min="12" max="12" width="14.44140625" style="1" customWidth="1"/>
    <col min="13" max="13" width="8.44140625" style="1" customWidth="1"/>
    <col min="14" max="14" width="2.6640625" style="1" customWidth="1"/>
    <col min="15" max="15" width="14.44140625" style="1" customWidth="1"/>
    <col min="16" max="16" width="8.44140625" style="1" customWidth="1"/>
    <col min="17" max="17" width="2.6640625" style="1" customWidth="1"/>
    <col min="18" max="18" width="14.44140625" style="1" customWidth="1"/>
    <col min="19" max="19" width="8.44140625" style="1" customWidth="1"/>
    <col min="20" max="20" width="2.6640625" style="1" customWidth="1"/>
    <col min="21" max="21" width="14.44140625" style="1" customWidth="1"/>
    <col min="22" max="22" width="8.44140625" style="1" customWidth="1"/>
    <col min="23" max="23" width="2.6640625" style="1" customWidth="1"/>
    <col min="24" max="24" width="14.44140625" style="1" customWidth="1"/>
    <col min="25" max="25" width="8.44140625" style="1" customWidth="1"/>
    <col min="26" max="26" width="2.6640625" style="1" customWidth="1"/>
    <col min="27" max="27" width="14.44140625" style="1" customWidth="1"/>
    <col min="28" max="28" width="8.44140625" style="1" customWidth="1"/>
    <col min="29" max="29" width="2.6640625" style="1" customWidth="1"/>
    <col min="30" max="30" width="14.44140625" style="1" customWidth="1"/>
    <col min="31" max="31" width="8.44140625" style="1" customWidth="1"/>
    <col min="32" max="32" width="2.6640625" style="1" customWidth="1"/>
    <col min="33" max="33" width="14.44140625" style="1" customWidth="1"/>
    <col min="34" max="34" width="8.44140625" style="1" customWidth="1"/>
    <col min="35" max="16384" width="11.44140625" style="1"/>
  </cols>
  <sheetData>
    <row r="9" spans="1:34" ht="16.8" thickBot="1" x14ac:dyDescent="0.5">
      <c r="A9" s="30" t="s">
        <v>0</v>
      </c>
      <c r="B9" s="20"/>
      <c r="C9" s="15" t="s">
        <v>1</v>
      </c>
      <c r="D9" s="15" t="s">
        <v>2</v>
      </c>
      <c r="E9" s="20"/>
      <c r="F9" s="33" t="s">
        <v>3</v>
      </c>
      <c r="G9" s="2" t="s">
        <v>2</v>
      </c>
      <c r="H9" s="20"/>
      <c r="I9" s="33" t="s">
        <v>4</v>
      </c>
      <c r="J9" s="2" t="s">
        <v>2</v>
      </c>
      <c r="K9" s="34"/>
      <c r="L9" s="33" t="s">
        <v>5</v>
      </c>
      <c r="M9" s="2" t="s">
        <v>2</v>
      </c>
      <c r="N9" s="21"/>
      <c r="O9" s="22" t="s">
        <v>6</v>
      </c>
      <c r="P9" s="31" t="s">
        <v>2</v>
      </c>
      <c r="Q9" s="21"/>
      <c r="R9" s="22" t="s">
        <v>7</v>
      </c>
      <c r="S9" s="31" t="s">
        <v>2</v>
      </c>
      <c r="T9" s="21"/>
      <c r="U9" s="22" t="s">
        <v>8</v>
      </c>
      <c r="V9" s="31" t="s">
        <v>2</v>
      </c>
      <c r="W9" s="21"/>
      <c r="X9" s="22" t="s">
        <v>9</v>
      </c>
      <c r="Y9" s="31" t="s">
        <v>2</v>
      </c>
      <c r="Z9" s="21"/>
      <c r="AA9" s="2" t="s">
        <v>10</v>
      </c>
      <c r="AB9" s="31" t="s">
        <v>2</v>
      </c>
      <c r="AC9" s="21"/>
      <c r="AD9" s="32" t="s">
        <v>11</v>
      </c>
      <c r="AE9" s="31" t="s">
        <v>2</v>
      </c>
      <c r="AF9" s="21"/>
      <c r="AG9" s="22" t="s">
        <v>12</v>
      </c>
      <c r="AH9" s="23" t="s">
        <v>2</v>
      </c>
    </row>
    <row r="10" spans="1:34" ht="16.8" thickTop="1" x14ac:dyDescent="0.3">
      <c r="A10" s="24" t="s">
        <v>13</v>
      </c>
      <c r="B10" s="18"/>
      <c r="C10" s="4">
        <v>30132309218.720001</v>
      </c>
      <c r="D10" s="5">
        <f>C10/$C$10*100</f>
        <v>100</v>
      </c>
      <c r="E10" s="18"/>
      <c r="F10" s="4">
        <v>20430922513.630001</v>
      </c>
      <c r="G10" s="5">
        <f>F10/$F$10*100</f>
        <v>100</v>
      </c>
      <c r="H10" s="18"/>
      <c r="I10" s="4">
        <v>10097132303.42</v>
      </c>
      <c r="J10" s="5">
        <f t="shared" ref="J10:J16" si="0">I10/$I$10*100</f>
        <v>100</v>
      </c>
      <c r="K10" s="5"/>
      <c r="L10" s="4">
        <v>37637380630.889999</v>
      </c>
      <c r="M10" s="5">
        <f t="shared" ref="M10:M16" si="1">L10/$L$10*100</f>
        <v>100</v>
      </c>
      <c r="N10" s="5"/>
      <c r="O10" s="4">
        <v>26749835982.119999</v>
      </c>
      <c r="P10" s="5">
        <f t="shared" ref="P10:P16" si="2">O10/$O$10*100</f>
        <v>100</v>
      </c>
      <c r="Q10" s="5"/>
      <c r="R10" s="4">
        <v>17921684577.889999</v>
      </c>
      <c r="S10" s="5">
        <f t="shared" ref="S10:S16" si="3">R10/$R$10*100</f>
        <v>100</v>
      </c>
      <c r="T10" s="5"/>
      <c r="U10" s="6">
        <v>8043068483.6599998</v>
      </c>
      <c r="V10" s="5">
        <f t="shared" ref="V10:V16" si="4">U10/$U$10*100</f>
        <v>100</v>
      </c>
      <c r="W10" s="5"/>
      <c r="X10" s="6">
        <v>33138000000</v>
      </c>
      <c r="Y10" s="7">
        <f t="shared" ref="Y10:Y16" si="5">X10/$X$10*100</f>
        <v>100</v>
      </c>
      <c r="Z10" s="7"/>
      <c r="AA10" s="6">
        <v>23115000000</v>
      </c>
      <c r="AB10" s="7">
        <f t="shared" ref="AB10:AB16" si="6">AA10/$AA$10*100</f>
        <v>100</v>
      </c>
      <c r="AC10" s="7"/>
      <c r="AD10" s="6">
        <v>16525000000</v>
      </c>
      <c r="AE10" s="7">
        <f t="shared" ref="AE10:AE16" si="7">AD10/$AD$10*100</f>
        <v>100</v>
      </c>
      <c r="AF10" s="7"/>
      <c r="AG10" s="6">
        <v>7726000000</v>
      </c>
      <c r="AH10" s="7">
        <f t="shared" ref="AH10:AH16" si="8">AG10/$AG$10*100</f>
        <v>100</v>
      </c>
    </row>
    <row r="11" spans="1:34" ht="16.2" x14ac:dyDescent="0.3">
      <c r="A11" s="8" t="s">
        <v>14</v>
      </c>
      <c r="B11" s="19"/>
      <c r="C11" s="9">
        <v>-21543060822.990002</v>
      </c>
      <c r="D11" s="10">
        <f>C11/$C$10*100</f>
        <v>-71.494888316114043</v>
      </c>
      <c r="E11" s="19"/>
      <c r="F11" s="9">
        <v>-14521514834.18</v>
      </c>
      <c r="G11" s="10">
        <f t="shared" ref="G11:G16" si="9">F11/$F$10*100</f>
        <v>-71.076158330551749</v>
      </c>
      <c r="H11" s="19"/>
      <c r="I11" s="9">
        <v>-7280365221.3299999</v>
      </c>
      <c r="J11" s="10">
        <f t="shared" si="0"/>
        <v>-72.103296288036816</v>
      </c>
      <c r="K11" s="10"/>
      <c r="L11" s="9">
        <v>-27088777422.759998</v>
      </c>
      <c r="M11" s="10">
        <f t="shared" si="1"/>
        <v>-71.973067648941324</v>
      </c>
      <c r="N11" s="10"/>
      <c r="O11" s="9">
        <v>-19158563842.27</v>
      </c>
      <c r="P11" s="10">
        <f t="shared" si="2"/>
        <v>-71.621238556662107</v>
      </c>
      <c r="Q11" s="10"/>
      <c r="R11" s="9">
        <v>-12868085521.76</v>
      </c>
      <c r="S11" s="10">
        <f t="shared" si="3"/>
        <v>-71.80176319828422</v>
      </c>
      <c r="T11" s="10"/>
      <c r="U11" s="11">
        <v>-5855571299.1000004</v>
      </c>
      <c r="V11" s="10">
        <f t="shared" si="4"/>
        <v>-72.802703483079398</v>
      </c>
      <c r="W11" s="10"/>
      <c r="X11" s="11">
        <v>-24281000000</v>
      </c>
      <c r="Y11" s="12">
        <f t="shared" si="5"/>
        <v>-73.272376124087145</v>
      </c>
      <c r="Z11" s="12"/>
      <c r="AA11" s="11">
        <v>-17037000000</v>
      </c>
      <c r="AB11" s="12">
        <f t="shared" si="6"/>
        <v>-73.7053861129137</v>
      </c>
      <c r="AC11" s="12"/>
      <c r="AD11" s="11">
        <v>-12036000000</v>
      </c>
      <c r="AE11" s="12">
        <f t="shared" si="7"/>
        <v>-72.835098335854767</v>
      </c>
      <c r="AF11" s="12"/>
      <c r="AG11" s="11">
        <f>-5656.6595601*1000000</f>
        <v>-5656659560.1000004</v>
      </c>
      <c r="AH11" s="12">
        <f t="shared" si="8"/>
        <v>-73.215888688842881</v>
      </c>
    </row>
    <row r="12" spans="1:34" ht="16.2" x14ac:dyDescent="0.3">
      <c r="A12" s="3" t="s">
        <v>15</v>
      </c>
      <c r="B12" s="18"/>
      <c r="C12" s="4">
        <v>8589248395.7299995</v>
      </c>
      <c r="D12" s="5">
        <f t="shared" ref="D12:D16" si="10">C12/$C$10*100</f>
        <v>28.505111683885954</v>
      </c>
      <c r="E12" s="18"/>
      <c r="F12" s="4">
        <v>5909407679.4499998</v>
      </c>
      <c r="G12" s="5">
        <f t="shared" si="9"/>
        <v>28.923841669448258</v>
      </c>
      <c r="H12" s="18"/>
      <c r="I12" s="4">
        <f>+I10+I11</f>
        <v>2816767082.0900002</v>
      </c>
      <c r="J12" s="5">
        <f t="shared" si="0"/>
        <v>27.896703711963177</v>
      </c>
      <c r="K12" s="5"/>
      <c r="L12" s="4">
        <v>10548603208.129999</v>
      </c>
      <c r="M12" s="5">
        <f t="shared" si="1"/>
        <v>28.026932351058669</v>
      </c>
      <c r="N12" s="5"/>
      <c r="O12" s="4">
        <v>7591272139.8500004</v>
      </c>
      <c r="P12" s="5">
        <f t="shared" si="2"/>
        <v>28.378761443337908</v>
      </c>
      <c r="Q12" s="5"/>
      <c r="R12" s="4">
        <v>5053599056.1300001</v>
      </c>
      <c r="S12" s="5">
        <f t="shared" si="3"/>
        <v>28.198236801715787</v>
      </c>
      <c r="T12" s="5"/>
      <c r="U12" s="6">
        <v>2187497184.5599999</v>
      </c>
      <c r="V12" s="5">
        <f t="shared" si="4"/>
        <v>27.197296516920606</v>
      </c>
      <c r="W12" s="5"/>
      <c r="X12" s="6">
        <v>8857000000</v>
      </c>
      <c r="Y12" s="7">
        <f t="shared" si="5"/>
        <v>26.727623875912847</v>
      </c>
      <c r="Z12" s="7"/>
      <c r="AA12" s="6">
        <v>6078000000</v>
      </c>
      <c r="AB12" s="7">
        <f t="shared" si="6"/>
        <v>26.29461388708631</v>
      </c>
      <c r="AC12" s="7"/>
      <c r="AD12" s="6">
        <v>4489000000</v>
      </c>
      <c r="AE12" s="7">
        <f t="shared" si="7"/>
        <v>27.164901664145237</v>
      </c>
      <c r="AF12" s="7"/>
      <c r="AG12" s="6">
        <f>2069.3404399*1000000</f>
        <v>2069340439.9000001</v>
      </c>
      <c r="AH12" s="7">
        <f t="shared" si="8"/>
        <v>26.784111311157133</v>
      </c>
    </row>
    <row r="13" spans="1:34" ht="16.2" x14ac:dyDescent="0.3">
      <c r="A13" s="8" t="s">
        <v>16</v>
      </c>
      <c r="B13" s="19"/>
      <c r="C13" s="9">
        <v>-2010020688.1800001</v>
      </c>
      <c r="D13" s="10">
        <f t="shared" si="10"/>
        <v>-6.6706493471507793</v>
      </c>
      <c r="E13" s="19"/>
      <c r="F13" s="9">
        <v>-1292930726.3800001</v>
      </c>
      <c r="G13" s="10">
        <f t="shared" si="9"/>
        <v>-6.3283032154688668</v>
      </c>
      <c r="H13" s="19"/>
      <c r="I13" s="9">
        <v>-521066159.69999999</v>
      </c>
      <c r="J13" s="10">
        <f t="shared" si="0"/>
        <v>-5.1605361209688185</v>
      </c>
      <c r="K13" s="10"/>
      <c r="L13" s="9">
        <v>-2353116261.6799998</v>
      </c>
      <c r="M13" s="10">
        <f t="shared" si="1"/>
        <v>-6.2520723340368027</v>
      </c>
      <c r="N13" s="10"/>
      <c r="O13" s="9">
        <v>-1503062807.77</v>
      </c>
      <c r="P13" s="10">
        <f t="shared" si="2"/>
        <v>-5.618960836898852</v>
      </c>
      <c r="Q13" s="10"/>
      <c r="R13" s="9">
        <v>-956000000</v>
      </c>
      <c r="S13" s="10">
        <f t="shared" si="3"/>
        <v>-5.3343199733546154</v>
      </c>
      <c r="T13" s="10"/>
      <c r="U13" s="11">
        <v>-425000000</v>
      </c>
      <c r="V13" s="10">
        <f t="shared" si="4"/>
        <v>-5.2840529813144608</v>
      </c>
      <c r="W13" s="10"/>
      <c r="X13" s="11">
        <v>-2111000000</v>
      </c>
      <c r="Y13" s="12">
        <f t="shared" si="5"/>
        <v>-6.3703301345886896</v>
      </c>
      <c r="Z13" s="12"/>
      <c r="AA13" s="11">
        <v>-1451000000</v>
      </c>
      <c r="AB13" s="12">
        <f t="shared" si="6"/>
        <v>-6.2773091066407094</v>
      </c>
      <c r="AC13" s="12"/>
      <c r="AD13" s="11">
        <v>-957000000</v>
      </c>
      <c r="AE13" s="12">
        <f t="shared" si="7"/>
        <v>-5.7912254160363084</v>
      </c>
      <c r="AF13" s="12"/>
      <c r="AG13" s="11">
        <v>-397000000</v>
      </c>
      <c r="AH13" s="12">
        <f t="shared" si="8"/>
        <v>-5.1384933989127619</v>
      </c>
    </row>
    <row r="14" spans="1:34" ht="16.2" x14ac:dyDescent="0.3">
      <c r="A14" s="8" t="s">
        <v>17</v>
      </c>
      <c r="B14" s="19"/>
      <c r="C14" s="9">
        <v>-1378623691.97</v>
      </c>
      <c r="D14" s="10">
        <f t="shared" si="10"/>
        <v>-4.5752341181787557</v>
      </c>
      <c r="E14" s="19"/>
      <c r="F14" s="9">
        <v>-875095621.90999997</v>
      </c>
      <c r="G14" s="10">
        <f t="shared" si="9"/>
        <v>-4.2831919181632685</v>
      </c>
      <c r="H14" s="19"/>
      <c r="I14" s="9">
        <v>-508862227.81999999</v>
      </c>
      <c r="J14" s="10">
        <f t="shared" si="0"/>
        <v>-5.0396707949210811</v>
      </c>
      <c r="K14" s="10"/>
      <c r="L14" s="9">
        <v>-1655044332.3900001</v>
      </c>
      <c r="M14" s="10">
        <f t="shared" si="1"/>
        <v>-4.3973419633556041</v>
      </c>
      <c r="N14" s="10"/>
      <c r="O14" s="9">
        <v>-1178425724.8800001</v>
      </c>
      <c r="P14" s="10">
        <f t="shared" si="2"/>
        <v>-4.4053568241228769</v>
      </c>
      <c r="Q14" s="10"/>
      <c r="R14" s="9">
        <v>-766000000</v>
      </c>
      <c r="S14" s="10">
        <f t="shared" si="3"/>
        <v>-4.2741517778134259</v>
      </c>
      <c r="T14" s="10"/>
      <c r="U14" s="11">
        <v>-384000000</v>
      </c>
      <c r="V14" s="10">
        <f t="shared" si="4"/>
        <v>-4.7742972819405951</v>
      </c>
      <c r="W14" s="10"/>
      <c r="X14" s="11">
        <v>-1426000000</v>
      </c>
      <c r="Y14" s="12">
        <f t="shared" si="5"/>
        <v>-4.3032168507453683</v>
      </c>
      <c r="Z14" s="12"/>
      <c r="AA14" s="11">
        <v>-1047000000</v>
      </c>
      <c r="AB14" s="12">
        <f t="shared" si="6"/>
        <v>-4.5295262816353015</v>
      </c>
      <c r="AC14" s="12"/>
      <c r="AD14" s="11">
        <v>-722000000</v>
      </c>
      <c r="AE14" s="12">
        <f t="shared" si="7"/>
        <v>-4.3691376701966718</v>
      </c>
      <c r="AF14" s="12"/>
      <c r="AG14" s="11">
        <f>-399.5234399*1000000</f>
        <v>-399523439.90000004</v>
      </c>
      <c r="AH14" s="12">
        <f t="shared" si="8"/>
        <v>-5.1711550595392186</v>
      </c>
    </row>
    <row r="15" spans="1:34" ht="16.2" x14ac:dyDescent="0.3">
      <c r="A15" s="8" t="s">
        <v>18</v>
      </c>
      <c r="B15" s="19"/>
      <c r="C15" s="9">
        <v>300827681.48000002</v>
      </c>
      <c r="D15" s="10">
        <f t="shared" si="10"/>
        <v>0.99835588204141945</v>
      </c>
      <c r="E15" s="19"/>
      <c r="F15" s="9">
        <v>110853882.06</v>
      </c>
      <c r="G15" s="10">
        <f t="shared" si="9"/>
        <v>0.54257893634536802</v>
      </c>
      <c r="H15" s="19"/>
      <c r="I15" s="9">
        <v>52832795.780000031</v>
      </c>
      <c r="J15" s="10">
        <f t="shared" si="0"/>
        <v>0.52324555321618427</v>
      </c>
      <c r="K15" s="10"/>
      <c r="L15" s="9">
        <v>231949052.33000001</v>
      </c>
      <c r="M15" s="10">
        <f t="shared" si="1"/>
        <v>0.61627309988632217</v>
      </c>
      <c r="N15" s="10"/>
      <c r="O15" s="9">
        <v>139613481.39999986</v>
      </c>
      <c r="P15" s="10">
        <f t="shared" si="2"/>
        <v>0.52192275680987221</v>
      </c>
      <c r="Q15" s="10"/>
      <c r="R15" s="9">
        <v>149000000</v>
      </c>
      <c r="S15" s="10">
        <f t="shared" si="3"/>
        <v>0.83139505860861684</v>
      </c>
      <c r="T15" s="10"/>
      <c r="U15" s="11">
        <v>89000000</v>
      </c>
      <c r="V15" s="10">
        <f t="shared" si="4"/>
        <v>1.1065428596164399</v>
      </c>
      <c r="W15" s="10"/>
      <c r="X15" s="11">
        <f>1079000000-1085000000</f>
        <v>-6000000</v>
      </c>
      <c r="Y15" s="12">
        <f t="shared" si="5"/>
        <v>-1.8106101756291869E-2</v>
      </c>
      <c r="Z15" s="12"/>
      <c r="AA15" s="11">
        <v>10000000</v>
      </c>
      <c r="AB15" s="12">
        <f t="shared" si="6"/>
        <v>4.3261951113995244E-2</v>
      </c>
      <c r="AC15" s="12"/>
      <c r="AD15" s="11">
        <v>-18000000</v>
      </c>
      <c r="AE15" s="12">
        <f t="shared" si="7"/>
        <v>-0.10892586989409984</v>
      </c>
      <c r="AF15" s="12"/>
      <c r="AG15" s="11">
        <f>50000000-73000000</f>
        <v>-23000000</v>
      </c>
      <c r="AH15" s="12">
        <f t="shared" si="8"/>
        <v>-0.29769609112089052</v>
      </c>
    </row>
    <row r="16" spans="1:34" ht="16.2" x14ac:dyDescent="0.3">
      <c r="A16" s="3" t="s">
        <v>19</v>
      </c>
      <c r="B16" s="18"/>
      <c r="C16" s="4">
        <v>5501431697.0599995</v>
      </c>
      <c r="D16" s="5">
        <f t="shared" si="10"/>
        <v>18.257584100597839</v>
      </c>
      <c r="E16" s="18"/>
      <c r="F16" s="4">
        <v>3852235213.2199998</v>
      </c>
      <c r="G16" s="5">
        <f t="shared" si="9"/>
        <v>18.85492547216149</v>
      </c>
      <c r="H16" s="18"/>
      <c r="I16" s="4">
        <f>+I12+I13+I14+I15</f>
        <v>1839671490.3500004</v>
      </c>
      <c r="J16" s="5">
        <f t="shared" si="0"/>
        <v>18.219742349289465</v>
      </c>
      <c r="K16" s="5"/>
      <c r="L16" s="4">
        <v>6772391666.3900003</v>
      </c>
      <c r="M16" s="5">
        <f t="shared" si="1"/>
        <v>17.993791153552589</v>
      </c>
      <c r="N16" s="5"/>
      <c r="O16" s="4">
        <v>5049397088.6000004</v>
      </c>
      <c r="P16" s="5">
        <f t="shared" si="2"/>
        <v>18.876366539126053</v>
      </c>
      <c r="Q16" s="5"/>
      <c r="R16" s="4">
        <v>3480190847.7199998</v>
      </c>
      <c r="S16" s="5">
        <f t="shared" si="3"/>
        <v>19.418882374559335</v>
      </c>
      <c r="T16" s="5"/>
      <c r="U16" s="6">
        <v>1467299671.6800001</v>
      </c>
      <c r="V16" s="5">
        <f t="shared" si="4"/>
        <v>18.24303342264102</v>
      </c>
      <c r="W16" s="5"/>
      <c r="X16" s="6">
        <v>5314000000</v>
      </c>
      <c r="Y16" s="7">
        <f t="shared" si="5"/>
        <v>16.0359707888225</v>
      </c>
      <c r="Z16" s="7"/>
      <c r="AA16" s="6">
        <v>3590000000</v>
      </c>
      <c r="AB16" s="7">
        <f t="shared" si="6"/>
        <v>15.531040449924291</v>
      </c>
      <c r="AC16" s="7"/>
      <c r="AD16" s="6">
        <v>2792000000</v>
      </c>
      <c r="AE16" s="7">
        <f t="shared" si="7"/>
        <v>16.895612708018152</v>
      </c>
      <c r="AF16" s="7"/>
      <c r="AG16" s="6">
        <v>1250000000</v>
      </c>
      <c r="AH16" s="7">
        <f t="shared" si="8"/>
        <v>16.179135387004919</v>
      </c>
    </row>
    <row r="17" spans="1:30" ht="16.2" x14ac:dyDescent="0.3">
      <c r="C17" s="41"/>
      <c r="F17" s="41"/>
    </row>
    <row r="18" spans="1:30" ht="16.2" x14ac:dyDescent="0.3">
      <c r="A18" s="3" t="s">
        <v>20</v>
      </c>
      <c r="B18" s="18"/>
      <c r="C18" s="41">
        <v>4.3205348627991196</v>
      </c>
      <c r="D18" s="18"/>
      <c r="E18" s="18"/>
      <c r="F18" s="41">
        <v>3.03</v>
      </c>
      <c r="G18" s="18"/>
      <c r="H18" s="18"/>
      <c r="I18" s="14">
        <v>1.54</v>
      </c>
      <c r="L18" s="14">
        <v>5.43</v>
      </c>
      <c r="O18" s="14">
        <v>4.05</v>
      </c>
      <c r="R18" s="14">
        <v>2.74</v>
      </c>
      <c r="X18" s="14">
        <v>4.42</v>
      </c>
      <c r="AA18" s="14">
        <v>2.95</v>
      </c>
      <c r="AD18" s="14">
        <v>2.31</v>
      </c>
    </row>
    <row r="19" spans="1:30" ht="16.2" x14ac:dyDescent="0.3">
      <c r="A19" s="3" t="s">
        <v>21</v>
      </c>
      <c r="B19" s="18"/>
      <c r="C19" s="41">
        <v>4.330534862799122</v>
      </c>
      <c r="D19" s="18"/>
      <c r="E19" s="18"/>
      <c r="F19" s="41">
        <v>3.04</v>
      </c>
      <c r="G19" s="18"/>
      <c r="H19" s="18"/>
      <c r="I19" s="14">
        <v>1.55</v>
      </c>
      <c r="L19" s="14">
        <v>5.44</v>
      </c>
      <c r="O19" s="14">
        <v>4.0599999999999996</v>
      </c>
      <c r="R19" s="14">
        <v>2.75</v>
      </c>
      <c r="X19" s="14">
        <v>4.43</v>
      </c>
      <c r="AA19" s="14">
        <v>2.96</v>
      </c>
      <c r="AD19" s="14">
        <v>2.3199999999999998</v>
      </c>
    </row>
    <row r="21" spans="1:30" ht="15.6" x14ac:dyDescent="0.4">
      <c r="A21" s="42" t="s">
        <v>22</v>
      </c>
    </row>
  </sheetData>
  <pageMargins left="0.7" right="0.7" top="0.78740157499999996" bottom="0.78740157499999996" header="0.3" footer="0.3"/>
  <pageSetup paperSize="9" scale="24" orientation="portrait"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CB67C-6D4E-4612-9E0C-4259D8C4D3FA}">
  <dimension ref="A9:W16"/>
  <sheetViews>
    <sheetView showGridLines="0" view="pageBreakPreview" zoomScale="110" zoomScaleNormal="100" zoomScaleSheetLayoutView="110" workbookViewId="0">
      <selection activeCell="G39" sqref="G39"/>
    </sheetView>
  </sheetViews>
  <sheetFormatPr baseColWidth="10" defaultColWidth="11.44140625" defaultRowHeight="14.4" x14ac:dyDescent="0.3"/>
  <cols>
    <col min="1" max="1" width="37.6640625" style="1" customWidth="1"/>
    <col min="2" max="2" width="2.6640625" style="1" customWidth="1"/>
    <col min="3" max="3" width="14.44140625" style="1" customWidth="1"/>
    <col min="4" max="4" width="2.6640625" style="1" customWidth="1"/>
    <col min="5" max="5" width="14.44140625" style="1" customWidth="1"/>
    <col min="6" max="6" width="2.6640625" style="1" customWidth="1"/>
    <col min="7" max="7" width="14.44140625" style="1" customWidth="1"/>
    <col min="8" max="8" width="2.6640625" style="1" customWidth="1"/>
    <col min="9" max="9" width="14.44140625" style="1" customWidth="1"/>
    <col min="10" max="10" width="2.6640625" style="1" customWidth="1"/>
    <col min="11" max="11" width="14.44140625" style="1" customWidth="1"/>
    <col min="12" max="12" width="2.6640625" style="1" customWidth="1"/>
    <col min="13" max="13" width="14.44140625" style="1" customWidth="1"/>
    <col min="14" max="14" width="2.6640625" style="1" customWidth="1"/>
    <col min="15" max="15" width="14.44140625" style="1" customWidth="1"/>
    <col min="16" max="16" width="2.6640625" style="1" customWidth="1"/>
    <col min="17" max="17" width="14.44140625" style="1" customWidth="1"/>
    <col min="18" max="18" width="2.6640625" style="1" customWidth="1"/>
    <col min="19" max="19" width="14.44140625" style="1" customWidth="1"/>
    <col min="20" max="20" width="2.6640625" style="1" customWidth="1"/>
    <col min="21" max="21" width="14.44140625" style="1" customWidth="1"/>
    <col min="22" max="22" width="2.6640625" style="1" customWidth="1"/>
    <col min="23" max="23" width="14.44140625" style="1" customWidth="1"/>
    <col min="24" max="16384" width="11.44140625" style="1"/>
  </cols>
  <sheetData>
    <row r="9" spans="1:23" ht="16.8" thickBot="1" x14ac:dyDescent="0.5">
      <c r="A9" s="29" t="s">
        <v>0</v>
      </c>
      <c r="B9" s="43"/>
      <c r="C9" s="15" t="s">
        <v>1</v>
      </c>
      <c r="D9" s="17"/>
      <c r="E9" s="2" t="s">
        <v>3</v>
      </c>
      <c r="F9" s="17"/>
      <c r="G9" s="2" t="s">
        <v>4</v>
      </c>
      <c r="H9" s="16"/>
      <c r="I9" s="2" t="s">
        <v>5</v>
      </c>
      <c r="J9" s="16"/>
      <c r="K9" s="2" t="s">
        <v>6</v>
      </c>
      <c r="L9" s="16"/>
      <c r="M9" s="32" t="s">
        <v>7</v>
      </c>
      <c r="N9" s="34"/>
      <c r="O9" s="35" t="s">
        <v>8</v>
      </c>
      <c r="P9" s="34"/>
      <c r="Q9" s="33" t="s">
        <v>9</v>
      </c>
      <c r="R9" s="34"/>
      <c r="S9" s="2" t="s">
        <v>10</v>
      </c>
      <c r="T9" s="34"/>
      <c r="U9" s="32" t="s">
        <v>11</v>
      </c>
      <c r="V9" s="34"/>
      <c r="W9" s="33" t="s">
        <v>12</v>
      </c>
    </row>
    <row r="10" spans="1:23" ht="16.8" thickTop="1" x14ac:dyDescent="0.3">
      <c r="A10" s="8" t="s">
        <v>23</v>
      </c>
      <c r="B10" s="19"/>
      <c r="C10" s="9">
        <f>6435298809.11</f>
        <v>6435298809.1099997</v>
      </c>
      <c r="D10" s="18"/>
      <c r="E10" s="9">
        <v>4391684900.96</v>
      </c>
      <c r="F10" s="18"/>
      <c r="G10" s="9">
        <v>2325148803.73</v>
      </c>
      <c r="H10" s="14"/>
      <c r="I10" s="39">
        <v>7868</v>
      </c>
      <c r="J10" s="14"/>
      <c r="K10" s="39">
        <v>5747</v>
      </c>
      <c r="L10" s="14"/>
      <c r="M10" s="39">
        <v>4182</v>
      </c>
      <c r="N10" s="14"/>
      <c r="O10" s="39">
        <v>1485</v>
      </c>
      <c r="P10" s="14"/>
      <c r="Q10" s="39">
        <v>7010</v>
      </c>
      <c r="R10" s="14"/>
      <c r="S10" s="39">
        <v>4964</v>
      </c>
      <c r="T10" s="14"/>
      <c r="U10" s="39">
        <v>4064</v>
      </c>
      <c r="V10" s="14"/>
      <c r="W10" s="39">
        <v>2203</v>
      </c>
    </row>
    <row r="11" spans="1:23" ht="16.2" x14ac:dyDescent="0.3">
      <c r="A11" s="8" t="s">
        <v>24</v>
      </c>
      <c r="B11" s="19"/>
      <c r="C11" s="9">
        <f>-3049415585.51</f>
        <v>-3049415585.5100002</v>
      </c>
      <c r="D11" s="18"/>
      <c r="E11" s="9">
        <v>-2174704044.0500002</v>
      </c>
      <c r="F11" s="18"/>
      <c r="G11" s="9">
        <v>-897038968.22000003</v>
      </c>
      <c r="H11" s="14"/>
      <c r="I11" s="38">
        <v>-4002</v>
      </c>
      <c r="J11" s="14"/>
      <c r="K11" s="39">
        <v>-2476</v>
      </c>
      <c r="L11" s="14"/>
      <c r="M11" s="39">
        <v>-1793</v>
      </c>
      <c r="N11" s="14"/>
      <c r="O11" s="39">
        <v>-707</v>
      </c>
      <c r="P11" s="14"/>
      <c r="Q11" s="39">
        <v>-3335</v>
      </c>
      <c r="R11" s="14"/>
      <c r="S11" s="39">
        <v>-2083</v>
      </c>
      <c r="T11" s="14"/>
      <c r="U11" s="39">
        <v>-1463</v>
      </c>
      <c r="V11" s="14"/>
      <c r="W11" s="39">
        <v>-678</v>
      </c>
    </row>
    <row r="12" spans="1:23" ht="16.2" x14ac:dyDescent="0.3">
      <c r="A12" s="3" t="s">
        <v>25</v>
      </c>
      <c r="B12" s="18"/>
      <c r="C12" s="4">
        <f>+C10+C11</f>
        <v>3385883223.5999994</v>
      </c>
      <c r="D12" s="18"/>
      <c r="E12" s="4">
        <v>2216980856.9099998</v>
      </c>
      <c r="F12" s="18"/>
      <c r="G12" s="4">
        <v>1428109835.51</v>
      </c>
      <c r="H12" s="4"/>
      <c r="I12" s="25">
        <v>3866</v>
      </c>
      <c r="J12" s="4"/>
      <c r="K12" s="26">
        <v>3272</v>
      </c>
      <c r="L12" s="4"/>
      <c r="M12" s="26">
        <v>2389</v>
      </c>
      <c r="N12" s="4"/>
      <c r="O12" s="26">
        <v>778</v>
      </c>
      <c r="P12" s="4"/>
      <c r="Q12" s="26">
        <v>3676</v>
      </c>
      <c r="R12" s="4"/>
      <c r="S12" s="26">
        <v>2881</v>
      </c>
      <c r="T12" s="4"/>
      <c r="U12" s="26">
        <v>2601</v>
      </c>
      <c r="V12" s="4"/>
      <c r="W12" s="26">
        <v>1525</v>
      </c>
    </row>
    <row r="13" spans="1:23" ht="16.2" x14ac:dyDescent="0.3">
      <c r="A13" s="3" t="s">
        <v>26</v>
      </c>
      <c r="B13" s="18"/>
      <c r="C13" s="4">
        <f>6626687452.8</f>
        <v>6626687452.8000002</v>
      </c>
      <c r="D13" s="18"/>
      <c r="E13" s="4">
        <v>6432023428.8900003</v>
      </c>
      <c r="F13" s="18"/>
      <c r="G13" s="4">
        <v>5742027117.0900002</v>
      </c>
      <c r="H13" s="4"/>
      <c r="I13" s="25">
        <v>8282</v>
      </c>
      <c r="J13" s="4"/>
      <c r="K13" s="26">
        <v>7749</v>
      </c>
      <c r="L13" s="4"/>
      <c r="M13" s="26">
        <v>5597</v>
      </c>
      <c r="N13" s="4"/>
      <c r="O13" s="26">
        <v>4093</v>
      </c>
      <c r="P13" s="4"/>
      <c r="Q13" s="26">
        <v>4970</v>
      </c>
      <c r="R13" s="4"/>
      <c r="S13" s="26">
        <v>4042</v>
      </c>
      <c r="T13" s="4"/>
      <c r="U13" s="26">
        <v>3890</v>
      </c>
      <c r="V13" s="4"/>
      <c r="W13" s="26">
        <v>2847</v>
      </c>
    </row>
    <row r="15" spans="1:23" ht="15.6" x14ac:dyDescent="0.4">
      <c r="A15" s="42" t="s">
        <v>22</v>
      </c>
      <c r="B15" s="42"/>
      <c r="C15" s="44"/>
    </row>
    <row r="16" spans="1:23" ht="15.6" x14ac:dyDescent="0.4">
      <c r="C16" s="44"/>
    </row>
  </sheetData>
  <pageMargins left="0.7" right="0.7" top="0.78740157499999996" bottom="0.78740157499999996" header="0.3" footer="0.3"/>
  <pageSetup paperSize="9" scale="36"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37B5A-37E2-45F0-B68C-3EE4CAECF359}">
  <dimension ref="A9:W18"/>
  <sheetViews>
    <sheetView zoomScaleNormal="100" workbookViewId="0">
      <selection activeCell="Q23" sqref="Q23"/>
    </sheetView>
  </sheetViews>
  <sheetFormatPr baseColWidth="10" defaultColWidth="11.44140625" defaultRowHeight="14.4" x14ac:dyDescent="0.3"/>
  <cols>
    <col min="1" max="1" width="37.6640625" style="1" customWidth="1"/>
    <col min="2" max="2" width="2.6640625" style="1" customWidth="1"/>
    <col min="3" max="3" width="14.44140625" style="1" customWidth="1"/>
    <col min="4" max="4" width="2.6640625" style="1" customWidth="1"/>
    <col min="5" max="5" width="14.44140625" style="1" customWidth="1"/>
    <col min="6" max="6" width="2.6640625" style="1" customWidth="1"/>
    <col min="7" max="7" width="14.44140625" style="1" customWidth="1"/>
    <col min="8" max="8" width="2.6640625" style="1" customWidth="1"/>
    <col min="9" max="9" width="14.44140625" style="1" customWidth="1"/>
    <col min="10" max="10" width="2.6640625" style="1" customWidth="1"/>
    <col min="11" max="11" width="14.44140625" style="1" customWidth="1"/>
    <col min="12" max="12" width="2.6640625" style="1" customWidth="1"/>
    <col min="13" max="13" width="14.44140625" style="1" customWidth="1"/>
    <col min="14" max="14" width="2.6640625" style="1" customWidth="1"/>
    <col min="15" max="15" width="14.44140625" style="1" customWidth="1"/>
    <col min="16" max="16" width="2.6640625" style="1" customWidth="1"/>
    <col min="17" max="17" width="14.44140625" style="1" customWidth="1"/>
    <col min="18" max="18" width="2.6640625" style="1" customWidth="1"/>
    <col min="19" max="19" width="14.44140625" style="1" customWidth="1"/>
    <col min="20" max="20" width="2.6640625" style="1" customWidth="1"/>
    <col min="21" max="21" width="14.44140625" style="1" customWidth="1"/>
    <col min="22" max="22" width="2.6640625" style="1" customWidth="1"/>
    <col min="23" max="23" width="14.44140625" style="1" customWidth="1"/>
    <col min="24" max="16384" width="11.44140625" style="1"/>
  </cols>
  <sheetData>
    <row r="9" spans="1:23" ht="16.8" thickBot="1" x14ac:dyDescent="0.5">
      <c r="A9" s="29" t="s">
        <v>27</v>
      </c>
      <c r="B9" s="17"/>
      <c r="C9" s="15" t="s">
        <v>28</v>
      </c>
      <c r="D9" s="17"/>
      <c r="E9" s="2" t="s">
        <v>29</v>
      </c>
      <c r="F9" s="17"/>
      <c r="G9" s="2" t="s">
        <v>4</v>
      </c>
      <c r="H9" s="16"/>
      <c r="I9" s="2" t="s">
        <v>30</v>
      </c>
      <c r="J9" s="16"/>
      <c r="K9" s="2" t="s">
        <v>31</v>
      </c>
      <c r="L9" s="16"/>
      <c r="M9" s="32" t="s">
        <v>32</v>
      </c>
      <c r="N9" s="34"/>
      <c r="O9" s="35" t="s">
        <v>8</v>
      </c>
      <c r="P9" s="34"/>
      <c r="Q9" s="33" t="s">
        <v>9</v>
      </c>
      <c r="R9" s="34"/>
      <c r="S9" s="2" t="s">
        <v>10</v>
      </c>
      <c r="T9" s="34"/>
      <c r="U9" s="32" t="s">
        <v>11</v>
      </c>
      <c r="V9" s="34"/>
      <c r="W9" s="33" t="s">
        <v>12</v>
      </c>
    </row>
    <row r="10" spans="1:23" ht="16.8" thickTop="1" x14ac:dyDescent="0.3">
      <c r="A10" s="3" t="s">
        <v>33</v>
      </c>
      <c r="B10" s="18"/>
      <c r="C10" s="45">
        <v>250192</v>
      </c>
      <c r="D10" s="18"/>
      <c r="E10" s="27">
        <v>170802</v>
      </c>
      <c r="F10" s="18"/>
      <c r="G10" s="27">
        <v>84737</v>
      </c>
      <c r="H10" s="13"/>
      <c r="I10" s="27">
        <v>313721</v>
      </c>
      <c r="J10" s="13"/>
      <c r="K10" s="25">
        <v>220586</v>
      </c>
      <c r="L10" s="13"/>
      <c r="M10" s="25">
        <v>148568</v>
      </c>
      <c r="N10" s="25"/>
      <c r="O10" s="25">
        <v>65601</v>
      </c>
      <c r="P10" s="25"/>
      <c r="Q10" s="25">
        <v>297289</v>
      </c>
      <c r="R10" s="25"/>
      <c r="S10" s="25">
        <v>209271</v>
      </c>
      <c r="T10" s="25"/>
      <c r="U10" s="25">
        <v>151700</v>
      </c>
      <c r="V10" s="25"/>
      <c r="W10" s="25">
        <v>72835</v>
      </c>
    </row>
    <row r="11" spans="1:23" ht="12" customHeight="1" x14ac:dyDescent="0.3">
      <c r="A11" s="3"/>
      <c r="B11" s="18"/>
      <c r="C11" s="18"/>
      <c r="D11" s="18"/>
      <c r="E11" s="28"/>
      <c r="F11" s="18"/>
      <c r="G11" s="27"/>
      <c r="H11" s="13"/>
      <c r="I11" s="27"/>
      <c r="J11" s="13"/>
      <c r="K11" s="25"/>
      <c r="L11" s="13"/>
      <c r="M11" s="25"/>
      <c r="N11" s="25"/>
      <c r="O11" s="25"/>
      <c r="P11" s="25"/>
      <c r="Q11" s="25"/>
      <c r="R11" s="25"/>
      <c r="S11" s="25"/>
      <c r="T11" s="25"/>
      <c r="U11" s="25"/>
      <c r="V11" s="25"/>
      <c r="W11" s="25"/>
    </row>
    <row r="12" spans="1:23" ht="16.2" x14ac:dyDescent="0.3">
      <c r="A12" s="3" t="s">
        <v>34</v>
      </c>
      <c r="B12" s="18"/>
      <c r="C12" s="28">
        <v>242722</v>
      </c>
      <c r="D12" s="18"/>
      <c r="E12" s="28">
        <v>167354</v>
      </c>
      <c r="F12" s="18"/>
      <c r="G12" s="28">
        <v>80767</v>
      </c>
      <c r="H12" s="13"/>
      <c r="I12" s="28">
        <v>309884</v>
      </c>
      <c r="J12" s="13"/>
      <c r="K12" s="25">
        <v>221512</v>
      </c>
      <c r="L12" s="13"/>
      <c r="M12" s="25">
        <v>145860</v>
      </c>
      <c r="N12" s="25"/>
      <c r="O12" s="25">
        <v>68426</v>
      </c>
      <c r="P12" s="25"/>
      <c r="Q12" s="26">
        <v>301915</v>
      </c>
      <c r="R12" s="25"/>
      <c r="S12" s="26">
        <v>217198</v>
      </c>
      <c r="T12" s="25"/>
      <c r="U12" s="26">
        <v>153656</v>
      </c>
      <c r="V12" s="25"/>
      <c r="W12" s="26">
        <v>71986</v>
      </c>
    </row>
    <row r="13" spans="1:23" ht="16.2" x14ac:dyDescent="0.3">
      <c r="A13" s="3" t="s">
        <v>35</v>
      </c>
      <c r="C13" s="37">
        <v>24814</v>
      </c>
      <c r="E13" s="37">
        <v>17118</v>
      </c>
      <c r="G13" s="37">
        <v>8247</v>
      </c>
      <c r="H13" s="14"/>
      <c r="I13" s="37">
        <v>29512</v>
      </c>
      <c r="J13" s="14"/>
      <c r="K13" s="38">
        <v>20850</v>
      </c>
      <c r="L13" s="14"/>
      <c r="M13" s="38">
        <v>13785</v>
      </c>
      <c r="N13" s="38"/>
      <c r="O13" s="38">
        <v>6925</v>
      </c>
      <c r="P13" s="38"/>
      <c r="Q13" s="39">
        <v>28565</v>
      </c>
      <c r="R13" s="38"/>
      <c r="S13" s="39">
        <v>19099</v>
      </c>
      <c r="T13" s="38"/>
      <c r="U13" s="39">
        <v>13094</v>
      </c>
      <c r="V13" s="38"/>
      <c r="W13" s="39">
        <v>5957</v>
      </c>
    </row>
    <row r="14" spans="1:23" ht="16.2" x14ac:dyDescent="0.3">
      <c r="A14" s="3" t="s">
        <v>36</v>
      </c>
      <c r="C14" s="37">
        <v>64487</v>
      </c>
      <c r="E14" s="37">
        <v>41937</v>
      </c>
      <c r="G14" s="37">
        <v>19651</v>
      </c>
      <c r="H14" s="14"/>
      <c r="I14" s="37">
        <v>79260</v>
      </c>
      <c r="J14" s="14"/>
      <c r="K14" s="38">
        <v>56357</v>
      </c>
      <c r="L14" s="14"/>
      <c r="M14" s="38">
        <v>37605</v>
      </c>
      <c r="N14" s="38"/>
      <c r="O14" s="38">
        <v>15167</v>
      </c>
      <c r="P14" s="38"/>
      <c r="Q14" s="39">
        <v>79166</v>
      </c>
      <c r="R14" s="38"/>
      <c r="S14" s="39">
        <v>58616</v>
      </c>
      <c r="T14" s="38"/>
      <c r="U14" s="39">
        <v>41034</v>
      </c>
      <c r="V14" s="38"/>
      <c r="W14" s="39">
        <v>19021</v>
      </c>
    </row>
    <row r="15" spans="1:23" ht="16.2" x14ac:dyDescent="0.3">
      <c r="A15" s="3" t="s">
        <v>37</v>
      </c>
      <c r="C15" s="37">
        <v>60748</v>
      </c>
      <c r="E15" s="37">
        <v>43832</v>
      </c>
      <c r="G15" s="37">
        <v>21365</v>
      </c>
      <c r="H15" s="14"/>
      <c r="I15" s="37">
        <v>93286</v>
      </c>
      <c r="J15" s="14"/>
      <c r="K15" s="38">
        <v>68766</v>
      </c>
      <c r="L15" s="14"/>
      <c r="M15" s="38">
        <v>40681</v>
      </c>
      <c r="N15" s="38"/>
      <c r="O15" s="38">
        <v>17685</v>
      </c>
      <c r="P15" s="38"/>
      <c r="Q15" s="39">
        <v>95671</v>
      </c>
      <c r="R15" s="38"/>
      <c r="S15" s="39">
        <v>69789</v>
      </c>
      <c r="T15" s="38"/>
      <c r="U15" s="39">
        <v>48654</v>
      </c>
      <c r="V15" s="38"/>
      <c r="W15" s="39">
        <v>21991</v>
      </c>
    </row>
    <row r="16" spans="1:23" ht="16.2" x14ac:dyDescent="0.3">
      <c r="A16" s="36" t="s">
        <v>38</v>
      </c>
      <c r="C16" s="37">
        <v>51742</v>
      </c>
      <c r="E16" s="37">
        <v>36574</v>
      </c>
      <c r="G16" s="37">
        <v>18420</v>
      </c>
      <c r="H16" s="14"/>
      <c r="I16" s="37">
        <v>62685</v>
      </c>
      <c r="J16" s="14"/>
      <c r="K16" s="38">
        <v>42204</v>
      </c>
      <c r="L16" s="14"/>
      <c r="M16" s="38">
        <v>29833</v>
      </c>
      <c r="N16" s="38"/>
      <c r="O16" s="38">
        <v>16186</v>
      </c>
      <c r="P16" s="38"/>
      <c r="Q16" s="39">
        <v>58576</v>
      </c>
      <c r="R16" s="38"/>
      <c r="S16" s="39">
        <v>38030</v>
      </c>
      <c r="T16" s="38"/>
      <c r="U16" s="39">
        <v>27929</v>
      </c>
      <c r="V16" s="38"/>
      <c r="W16" s="39">
        <v>13771</v>
      </c>
    </row>
    <row r="17" spans="1:23" ht="16.2" x14ac:dyDescent="0.3">
      <c r="A17" s="3" t="s">
        <v>39</v>
      </c>
      <c r="C17" s="37">
        <v>40931</v>
      </c>
      <c r="E17" s="37">
        <v>27893</v>
      </c>
      <c r="G17" s="37">
        <v>13084</v>
      </c>
      <c r="H17" s="14"/>
      <c r="I17" s="37">
        <v>45141</v>
      </c>
      <c r="J17" s="14"/>
      <c r="K17" s="38">
        <v>33335</v>
      </c>
      <c r="L17" s="14"/>
      <c r="M17" s="38">
        <v>23956</v>
      </c>
      <c r="N17" s="38"/>
      <c r="O17" s="38">
        <v>12463</v>
      </c>
      <c r="P17" s="38"/>
      <c r="Q17" s="39">
        <v>39937</v>
      </c>
      <c r="R17" s="38"/>
      <c r="S17" s="39">
        <v>31664</v>
      </c>
      <c r="T17" s="38"/>
      <c r="U17" s="39">
        <v>22945</v>
      </c>
      <c r="V17" s="38"/>
      <c r="W17" s="39">
        <v>11246</v>
      </c>
    </row>
    <row r="18" spans="1:23" x14ac:dyDescent="0.3">
      <c r="G18" s="40"/>
    </row>
  </sheetData>
  <pageMargins left="0.7" right="0.7" top="0.78740157499999996" bottom="0.78740157499999996" header="0.3" footer="0.3"/>
  <pageSetup paperSize="9" orientation="portrait" verticalDpi="0"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945F9-6889-4045-B3CF-1D169E9C4BD3}">
  <dimension ref="A9:W19"/>
  <sheetViews>
    <sheetView showGridLines="0" zoomScale="90" zoomScaleNormal="90" workbookViewId="0">
      <selection activeCell="O41" sqref="O41"/>
    </sheetView>
  </sheetViews>
  <sheetFormatPr baseColWidth="10" defaultColWidth="11.44140625" defaultRowHeight="14.4" x14ac:dyDescent="0.3"/>
  <cols>
    <col min="1" max="1" width="37.6640625" style="1" customWidth="1"/>
    <col min="2" max="2" width="2.6640625" style="1" customWidth="1"/>
    <col min="3" max="3" width="14.44140625" style="1" customWidth="1"/>
    <col min="4" max="4" width="2.6640625" style="1" customWidth="1"/>
    <col min="5" max="5" width="14.44140625" style="1" customWidth="1"/>
    <col min="6" max="6" width="2.6640625" style="1" customWidth="1"/>
    <col min="7" max="7" width="14.44140625" style="1" customWidth="1"/>
    <col min="8" max="8" width="2.6640625" style="1" customWidth="1"/>
    <col min="9" max="9" width="14.44140625" style="1" customWidth="1"/>
    <col min="10" max="10" width="2.6640625" style="1" customWidth="1"/>
    <col min="11" max="11" width="14.44140625" style="1" customWidth="1"/>
    <col min="12" max="12" width="2.6640625" style="1" customWidth="1"/>
    <col min="13" max="13" width="14.44140625" style="1" customWidth="1"/>
    <col min="14" max="14" width="2.6640625" style="1" customWidth="1"/>
    <col min="15" max="15" width="14.44140625" style="1" customWidth="1"/>
    <col min="16" max="16" width="2.6640625" style="1" customWidth="1"/>
    <col min="17" max="17" width="14.44140625" style="1" customWidth="1"/>
    <col min="18" max="18" width="2.6640625" style="1" customWidth="1"/>
    <col min="19" max="19" width="14.44140625" style="1" customWidth="1"/>
    <col min="20" max="20" width="2.6640625" style="1" customWidth="1"/>
    <col min="21" max="21" width="14.44140625" style="1" customWidth="1"/>
    <col min="22" max="22" width="2.6640625" style="1" customWidth="1"/>
    <col min="23" max="23" width="14.44140625" style="1" customWidth="1"/>
    <col min="24" max="16384" width="11.44140625" style="1"/>
  </cols>
  <sheetData>
    <row r="9" spans="1:23" ht="16.8" thickBot="1" x14ac:dyDescent="0.5">
      <c r="A9" s="29" t="s">
        <v>27</v>
      </c>
      <c r="B9" s="17"/>
      <c r="C9" s="15" t="s">
        <v>28</v>
      </c>
      <c r="D9" s="17"/>
      <c r="E9" s="2" t="s">
        <v>29</v>
      </c>
      <c r="F9" s="17"/>
      <c r="G9" s="2" t="s">
        <v>4</v>
      </c>
      <c r="H9" s="16"/>
      <c r="I9" s="2" t="s">
        <v>30</v>
      </c>
      <c r="J9" s="16"/>
      <c r="K9" s="2" t="s">
        <v>31</v>
      </c>
      <c r="L9" s="16"/>
      <c r="M9" s="32" t="s">
        <v>32</v>
      </c>
      <c r="N9" s="34"/>
      <c r="O9" s="35" t="s">
        <v>8</v>
      </c>
      <c r="P9" s="34"/>
      <c r="Q9" s="33" t="s">
        <v>9</v>
      </c>
      <c r="R9" s="34"/>
      <c r="S9" s="2" t="s">
        <v>10</v>
      </c>
      <c r="T9" s="34"/>
      <c r="U9" s="32" t="s">
        <v>11</v>
      </c>
      <c r="V9" s="34"/>
      <c r="W9" s="33" t="s">
        <v>12</v>
      </c>
    </row>
    <row r="10" spans="1:23" ht="16.8" thickTop="1" x14ac:dyDescent="0.3">
      <c r="A10" s="3" t="s">
        <v>40</v>
      </c>
      <c r="B10" s="18"/>
      <c r="C10" s="45">
        <v>250192</v>
      </c>
      <c r="D10" s="18"/>
      <c r="E10" s="27">
        <v>170802</v>
      </c>
      <c r="F10" s="18"/>
      <c r="G10" s="27">
        <v>84737</v>
      </c>
      <c r="H10" s="13"/>
      <c r="I10" s="27">
        <v>313721</v>
      </c>
      <c r="J10" s="13"/>
      <c r="K10" s="25">
        <v>220586</v>
      </c>
      <c r="L10" s="13"/>
      <c r="M10" s="25">
        <v>148568</v>
      </c>
      <c r="N10" s="25"/>
      <c r="O10" s="25">
        <v>65601</v>
      </c>
      <c r="P10" s="25"/>
      <c r="Q10" s="25">
        <v>297289</v>
      </c>
      <c r="R10" s="25"/>
      <c r="S10" s="25">
        <v>209271</v>
      </c>
      <c r="T10" s="25"/>
      <c r="U10" s="25">
        <v>151700</v>
      </c>
      <c r="V10" s="25"/>
      <c r="W10" s="25">
        <v>72835</v>
      </c>
    </row>
    <row r="11" spans="1:23" ht="12" customHeight="1" x14ac:dyDescent="0.3">
      <c r="A11" s="3"/>
      <c r="B11" s="18"/>
      <c r="C11" s="18"/>
      <c r="D11" s="18"/>
      <c r="E11" s="28"/>
      <c r="F11" s="18"/>
      <c r="G11" s="27"/>
      <c r="H11" s="13"/>
      <c r="I11" s="27"/>
      <c r="J11" s="13"/>
      <c r="K11" s="25"/>
      <c r="L11" s="13"/>
      <c r="M11" s="25"/>
      <c r="N11" s="25"/>
      <c r="O11" s="25"/>
      <c r="P11" s="25"/>
      <c r="Q11" s="25"/>
      <c r="R11" s="25"/>
      <c r="S11" s="25"/>
      <c r="T11" s="25"/>
      <c r="U11" s="25"/>
      <c r="V11" s="25"/>
      <c r="W11" s="25"/>
    </row>
    <row r="12" spans="1:23" ht="16.2" x14ac:dyDescent="0.3">
      <c r="A12" s="3" t="s">
        <v>34</v>
      </c>
      <c r="B12" s="18"/>
      <c r="C12" s="28">
        <v>242722</v>
      </c>
      <c r="D12" s="18"/>
      <c r="E12" s="28">
        <v>167354</v>
      </c>
      <c r="F12" s="18"/>
      <c r="G12" s="28">
        <v>80767</v>
      </c>
      <c r="H12" s="13"/>
      <c r="I12" s="28">
        <v>309884</v>
      </c>
      <c r="J12" s="13"/>
      <c r="K12" s="25">
        <v>221512</v>
      </c>
      <c r="L12" s="13"/>
      <c r="M12" s="25">
        <v>145860</v>
      </c>
      <c r="N12" s="25"/>
      <c r="O12" s="25">
        <v>68426</v>
      </c>
      <c r="P12" s="25"/>
      <c r="Q12" s="26">
        <v>301915</v>
      </c>
      <c r="R12" s="25"/>
      <c r="S12" s="26">
        <v>217198</v>
      </c>
      <c r="T12" s="25"/>
      <c r="U12" s="26">
        <v>153656</v>
      </c>
      <c r="V12" s="25"/>
      <c r="W12" s="26">
        <v>71986</v>
      </c>
    </row>
    <row r="13" spans="1:23" ht="16.2" x14ac:dyDescent="0.3">
      <c r="A13" s="3" t="s">
        <v>41</v>
      </c>
      <c r="C13" s="37">
        <v>38789</v>
      </c>
      <c r="E13" s="37">
        <v>26124</v>
      </c>
      <c r="G13" s="37">
        <v>11063</v>
      </c>
      <c r="H13" s="14"/>
      <c r="I13" s="37">
        <v>40410</v>
      </c>
      <c r="J13" s="14"/>
      <c r="K13" s="38">
        <v>30611</v>
      </c>
      <c r="L13" s="14"/>
      <c r="M13" s="38">
        <v>21616</v>
      </c>
      <c r="N13" s="38"/>
      <c r="O13" s="38">
        <v>9327</v>
      </c>
      <c r="P13" s="38"/>
      <c r="Q13" s="39">
        <v>38464</v>
      </c>
      <c r="R13" s="38"/>
      <c r="S13" s="39">
        <v>27972</v>
      </c>
      <c r="T13" s="38"/>
      <c r="U13" s="39">
        <v>20611</v>
      </c>
      <c r="V13" s="38"/>
      <c r="W13" s="39">
        <v>9133</v>
      </c>
    </row>
    <row r="14" spans="1:23" ht="16.2" x14ac:dyDescent="0.3">
      <c r="A14" s="3" t="s">
        <v>42</v>
      </c>
      <c r="C14" s="37">
        <v>16458</v>
      </c>
      <c r="E14" s="37">
        <v>11035</v>
      </c>
      <c r="G14" s="37">
        <v>4806</v>
      </c>
      <c r="H14" s="14"/>
      <c r="I14" s="37">
        <v>18203</v>
      </c>
      <c r="J14" s="14"/>
      <c r="K14" s="38">
        <v>14003</v>
      </c>
      <c r="L14" s="14"/>
      <c r="M14" s="38">
        <v>9777</v>
      </c>
      <c r="N14" s="38"/>
      <c r="O14" s="38">
        <v>4536</v>
      </c>
      <c r="P14" s="38"/>
      <c r="Q14" s="39">
        <v>20502</v>
      </c>
      <c r="R14" s="38"/>
      <c r="S14" s="39">
        <v>15916</v>
      </c>
      <c r="T14" s="38"/>
      <c r="U14" s="39">
        <v>11922</v>
      </c>
      <c r="V14" s="38"/>
      <c r="W14" s="39">
        <v>6190</v>
      </c>
    </row>
    <row r="15" spans="1:23" ht="16.2" x14ac:dyDescent="0.3">
      <c r="A15" s="3" t="s">
        <v>43</v>
      </c>
      <c r="C15" s="37">
        <v>64457</v>
      </c>
      <c r="E15" s="37">
        <v>46884</v>
      </c>
      <c r="G15" s="37">
        <v>23387</v>
      </c>
      <c r="H15" s="14"/>
      <c r="I15" s="37">
        <v>95604</v>
      </c>
      <c r="J15" s="14"/>
      <c r="K15" s="38">
        <v>66769</v>
      </c>
      <c r="L15" s="14"/>
      <c r="M15" s="38">
        <v>41947</v>
      </c>
      <c r="N15" s="38"/>
      <c r="O15" s="38">
        <v>19029</v>
      </c>
      <c r="P15" s="38"/>
      <c r="Q15" s="39">
        <v>83071</v>
      </c>
      <c r="R15" s="38"/>
      <c r="S15" s="39">
        <v>62451</v>
      </c>
      <c r="T15" s="38"/>
      <c r="U15" s="39">
        <v>44050</v>
      </c>
      <c r="V15" s="38"/>
      <c r="W15" s="39">
        <v>19533</v>
      </c>
    </row>
    <row r="16" spans="1:23" ht="16.2" x14ac:dyDescent="0.3">
      <c r="A16" s="36" t="s">
        <v>44</v>
      </c>
      <c r="C16" s="37">
        <v>26779</v>
      </c>
      <c r="E16" s="37">
        <v>17565</v>
      </c>
      <c r="G16" s="37">
        <v>8479</v>
      </c>
      <c r="H16" s="14"/>
      <c r="I16" s="37">
        <v>34142</v>
      </c>
      <c r="J16" s="14"/>
      <c r="K16" s="38">
        <v>25452</v>
      </c>
      <c r="L16" s="14"/>
      <c r="M16" s="38">
        <v>15604</v>
      </c>
      <c r="N16" s="38"/>
      <c r="O16" s="38">
        <v>7735</v>
      </c>
      <c r="P16" s="38"/>
      <c r="Q16" s="39">
        <v>30220</v>
      </c>
      <c r="R16" s="38"/>
      <c r="S16" s="39">
        <v>20275</v>
      </c>
      <c r="T16" s="38"/>
      <c r="U16" s="39">
        <v>13633</v>
      </c>
      <c r="V16" s="38"/>
      <c r="W16" s="39">
        <v>5600</v>
      </c>
    </row>
    <row r="17" spans="1:23" ht="16.2" x14ac:dyDescent="0.3">
      <c r="A17" s="3" t="s">
        <v>45</v>
      </c>
      <c r="C17" s="37">
        <v>68354</v>
      </c>
      <c r="E17" s="37">
        <v>47755</v>
      </c>
      <c r="G17" s="37">
        <v>23880</v>
      </c>
      <c r="H17" s="14"/>
      <c r="I17" s="37">
        <v>86724</v>
      </c>
      <c r="J17" s="14"/>
      <c r="K17" s="38">
        <v>59604</v>
      </c>
      <c r="L17" s="14"/>
      <c r="M17" s="38">
        <v>38039</v>
      </c>
      <c r="N17" s="38"/>
      <c r="O17" s="38">
        <v>18329</v>
      </c>
      <c r="P17" s="38"/>
      <c r="Q17" s="39">
        <v>88362</v>
      </c>
      <c r="R17" s="38"/>
      <c r="S17" s="39">
        <v>61944</v>
      </c>
      <c r="T17" s="38"/>
      <c r="U17" s="39">
        <v>43618</v>
      </c>
      <c r="V17" s="38"/>
      <c r="W17" s="39">
        <v>22458</v>
      </c>
    </row>
    <row r="18" spans="1:23" ht="16.2" x14ac:dyDescent="0.3">
      <c r="A18" s="3" t="s">
        <v>46</v>
      </c>
      <c r="C18" s="37">
        <v>27885</v>
      </c>
      <c r="E18" s="37">
        <v>17991</v>
      </c>
      <c r="G18" s="37">
        <v>9152</v>
      </c>
      <c r="H18" s="14"/>
      <c r="I18" s="37">
        <v>34801</v>
      </c>
      <c r="J18" s="14"/>
      <c r="K18" s="38">
        <v>25073</v>
      </c>
      <c r="L18" s="14"/>
      <c r="M18" s="38">
        <v>18877</v>
      </c>
      <c r="N18" s="38"/>
      <c r="O18" s="38">
        <v>9470</v>
      </c>
      <c r="P18" s="38"/>
      <c r="Q18" s="39">
        <v>41296</v>
      </c>
      <c r="R18" s="38"/>
      <c r="S18" s="39">
        <v>28640</v>
      </c>
      <c r="T18" s="38"/>
      <c r="U18" s="39">
        <v>19822</v>
      </c>
      <c r="V18" s="38"/>
      <c r="W18" s="39">
        <v>9072</v>
      </c>
    </row>
    <row r="19" spans="1:23" x14ac:dyDescent="0.3">
      <c r="G19" s="40"/>
    </row>
  </sheetData>
  <pageMargins left="0.7" right="0.7" top="0.78740157499999996" bottom="0.78740157499999996" header="0.3" footer="0.3"/>
  <pageSetup paperSize="9" orientation="portrait" verticalDpi="0" r:id="rId1"/>
  <customProperties>
    <customPr name="_pios_id" r:id="rId2"/>
  </customProperties>
  <ignoredErrors>
    <ignoredError sqref="A13:A14" numberStoredAsText="1"/>
  </ignoredError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DC88B41FF0CE74B936911F2888A6AD7" ma:contentTypeVersion="13" ma:contentTypeDescription="Ein neues Dokument erstellen." ma:contentTypeScope="" ma:versionID="714855882a2fb575f7abbe850d11f31d">
  <xsd:schema xmlns:xsd="http://www.w3.org/2001/XMLSchema" xmlns:xs="http://www.w3.org/2001/XMLSchema" xmlns:p="http://schemas.microsoft.com/office/2006/metadata/properties" xmlns:ns2="80024501-488a-4cf8-9452-072a0aa396bf" xmlns:ns3="cfe69804-8778-454a-9216-762847b92608" targetNamespace="http://schemas.microsoft.com/office/2006/metadata/properties" ma:root="true" ma:fieldsID="faa1dc5dd516dcbbf6f4f76e0b79e835" ns2:_="" ns3:_="">
    <xsd:import namespace="80024501-488a-4cf8-9452-072a0aa396bf"/>
    <xsd:import namespace="cfe69804-8778-454a-9216-762847b92608"/>
    <xsd:element name="properties">
      <xsd:complexType>
        <xsd:sequence>
          <xsd:element name="documentManagement">
            <xsd:complexType>
              <xsd:all>
                <xsd:element ref="ns2:i0f84bba906045b4af568ee102a52dcb" minOccurs="0"/>
                <xsd:element ref="ns2:TaxCatchAll" minOccurs="0"/>
                <xsd:element ref="ns2:RevIMDeletionDate" minOccurs="0"/>
                <xsd:element ref="ns2:RevIMEventDate" minOccurs="0"/>
                <xsd:element ref="ns2:RevIMComments" minOccurs="0"/>
                <xsd:element ref="ns2:RevIMDocumentOwner" minOccurs="0"/>
                <xsd:element ref="ns2:RevIMExtends" minOccurs="0"/>
                <xsd:element ref="ns2:SharedWithUsers" minOccurs="0"/>
                <xsd:element ref="ns2:SharedWithDetails"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024501-488a-4cf8-9452-072a0aa396bf" elementFormDefault="qualified">
    <xsd:import namespace="http://schemas.microsoft.com/office/2006/documentManagement/types"/>
    <xsd:import namespace="http://schemas.microsoft.com/office/infopath/2007/PartnerControls"/>
    <xsd:element name="i0f84bba906045b4af568ee102a52dcb" ma:index="9" ma:taxonomy="true" ma:internalName="i0f84bba906045b4af568ee102a52dcb" ma:taxonomyFieldName="RevIMBCS" ma:displayName="CSD Class" ma:indexed="true" ma:readOnly="true" ma:default="1;#0.2 Working documents|860f14b0-beae-495c-93e3-3187f714d4fc" ma:fieldId="{20f84bba-9060-45b4-af56-8ee102a52dcb}" ma:sspId="11f93a7e-e8d8-45f1-8a13-907dadde1127" ma:termSetId="b795bf2d-8abe-423c-bac8-6c6bed63d3a6"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e6900724-73fa-489a-ad80-15d416f4eb81}" ma:internalName="TaxCatchAll" ma:showField="CatchAllData" ma:web="80024501-488a-4cf8-9452-072a0aa396bf">
      <xsd:complexType>
        <xsd:complexContent>
          <xsd:extension base="dms:MultiChoiceLookup">
            <xsd:sequence>
              <xsd:element name="Value" type="dms:Lookup" maxOccurs="unbounded" minOccurs="0" nillable="true"/>
            </xsd:sequence>
          </xsd:extension>
        </xsd:complexContent>
      </xsd:complexType>
    </xsd:element>
    <xsd:element name="RevIMDeletionDate" ma:index="11" nillable="true" ma:displayName="Deletion Date" ma:description="Deletion Date" ma:format="DateOnly" ma:internalName="RevIMDeletionDate" ma:readOnly="true">
      <xsd:simpleType>
        <xsd:restriction base="dms:DateTime"/>
      </xsd:simpleType>
    </xsd:element>
    <xsd:element name="RevIMEventDate" ma:index="12" nillable="true" ma:displayName="Event Date" ma:description="Event Date" ma:format="DateOnly" ma:internalName="RevIMEventDate" ma:readOnly="true">
      <xsd:simpleType>
        <xsd:restriction base="dms:DateTime"/>
      </xsd:simpleType>
    </xsd:element>
    <xsd:element name="RevIMComments" ma:index="13" nillable="true" ma:displayName="Event Comment" ma:internalName="RevIMComments" ma:readOnly="true">
      <xsd:simpleType>
        <xsd:restriction base="dms:Note">
          <xsd:maxLength value="255"/>
        </xsd:restriction>
      </xsd:simpleType>
    </xsd:element>
    <xsd:element name="RevIMDocumentOwner" ma:index="14" nillable="true" ma:displayName="Document Own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15" nillable="true" ma:displayName="RevIMExtends" ma:hidden="true" ma:internalName="RevIMExtends" ma:readOnly="true">
      <xsd:simpleType>
        <xsd:restriction base="dms:Note"/>
      </xsd:simpleType>
    </xsd:element>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e69804-8778-454a-9216-762847b92608"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0024501-488a-4cf8-9452-072a0aa396bf">
      <Value>1</Value>
    </TaxCatchAll>
    <RevIMDocumentOwner xmlns="80024501-488a-4cf8-9452-072a0aa396bf">
      <UserInfo>
        <DisplayName/>
        <AccountId xsi:nil="true"/>
        <AccountType/>
      </UserInfo>
    </RevIMDocumentOwner>
    <i0f84bba906045b4af568ee102a52dcb xmlns="80024501-488a-4cf8-9452-072a0aa396bf">
      <Terms xmlns="http://schemas.microsoft.com/office/infopath/2007/PartnerControls">
        <TermInfo xmlns="http://schemas.microsoft.com/office/infopath/2007/PartnerControls">
          <TermName xmlns="http://schemas.microsoft.com/office/infopath/2007/PartnerControls">0.2 Working documents</TermName>
          <TermId xmlns="http://schemas.microsoft.com/office/infopath/2007/PartnerControls">860f14b0-beae-495c-93e3-3187f714d4fc</TermId>
        </TermInfo>
      </Terms>
    </i0f84bba906045b4af568ee102a52dcb>
    <RevIMEventDate xmlns="80024501-488a-4cf8-9452-072a0aa396bf" xsi:nil="true"/>
    <RevIMComments xmlns="80024501-488a-4cf8-9452-072a0aa396bf" xsi:nil="true"/>
    <RevIMDeletionDate xmlns="80024501-488a-4cf8-9452-072a0aa396bf">2027-10-11T07:52:07+00:00</RevIMDeletionDate>
    <RevIMExtends xmlns="80024501-488a-4cf8-9452-072a0aa396bf">{"KSUClass":"860f14b0-beae-495c-93e3-3187f714d4fc","Classified":"2023-10-11T08:26:13.517Z"}</RevIMExtends>
    <SharedWithUsers xmlns="80024501-488a-4cf8-9452-072a0aa396bf">
      <UserInfo>
        <DisplayName>Rodriguez, Angela (FC)</DisplayName>
        <AccountId>13</AccountId>
        <AccountType/>
      </UserInfo>
      <UserInfo>
        <DisplayName>Pfeffer, Anna-Maria (FRA1)</DisplayName>
        <AccountId>12</AccountId>
        <AccountType/>
      </UserInfo>
      <UserInfo>
        <DisplayName>Loew, Markus (FCK)</DisplayName>
        <AccountId>22</AccountId>
        <AccountType/>
      </UserInfo>
      <UserInfo>
        <DisplayName>Steinbach, Falk (FRA)</DisplayName>
        <AccountId>42</AccountId>
        <AccountType/>
      </UserInfo>
      <UserInfo>
        <DisplayName>Feiler, Katrin (FR)</DisplayName>
        <AccountId>35</AccountId>
        <AccountType/>
      </UserInfo>
      <UserInfo>
        <DisplayName>Ratheiser, Wolfgang (FT)</DisplayName>
        <AccountId>40</AccountId>
        <AccountType/>
      </UserInfo>
      <UserInfo>
        <DisplayName>Mayr-Uhlmann, Stefan (GOU)</DisplayName>
        <AccountId>16</AccountId>
        <AccountType/>
      </UserInfo>
      <UserInfo>
        <DisplayName>Scheib, Bjoern (FK)</DisplayName>
        <AccountId>19</AccountId>
        <AccountType/>
      </UserInfo>
      <UserInfo>
        <DisplayName>Huettinger, Alexander (FK)</DisplayName>
        <AccountId>10</AccountId>
        <AccountType/>
      </UserInfo>
      <UserInfo>
        <DisplayName>Muth, Marcel (FRA)</DisplayName>
        <AccountId>230</AccountId>
        <AccountType/>
      </UserInfo>
    </SharedWithUsers>
  </documentManagement>
</p:properties>
</file>

<file path=customXml/itemProps1.xml><?xml version="1.0" encoding="utf-8"?>
<ds:datastoreItem xmlns:ds="http://schemas.openxmlformats.org/officeDocument/2006/customXml" ds:itemID="{67588AFC-C914-4599-8C54-5F43BD221E1E}">
  <ds:schemaRefs>
    <ds:schemaRef ds:uri="http://schemas.microsoft.com/sharepoint/v3/contenttype/forms"/>
  </ds:schemaRefs>
</ds:datastoreItem>
</file>

<file path=customXml/itemProps2.xml><?xml version="1.0" encoding="utf-8"?>
<ds:datastoreItem xmlns:ds="http://schemas.openxmlformats.org/officeDocument/2006/customXml" ds:itemID="{3C8A1C9A-22EF-4216-A960-F4FE0D532E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024501-488a-4cf8-9452-072a0aa396bf"/>
    <ds:schemaRef ds:uri="cfe69804-8778-454a-9216-762847b92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190E14-0193-40D7-859B-C090039E27B0}">
  <ds:schemaRefs>
    <ds:schemaRef ds:uri="cfe69804-8778-454a-9216-762847b92608"/>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80024501-488a-4cf8-9452-072a0aa396bf"/>
    <ds:schemaRef ds:uri="http://purl.org/dc/dcmitype/"/>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Cover &amp; Content</vt:lpstr>
      <vt:lpstr>01 - Group EBIT</vt:lpstr>
      <vt:lpstr>02 - Automotive CF</vt:lpstr>
      <vt:lpstr>03 - Sales_deliveries by Region</vt:lpstr>
      <vt:lpstr>04 - Sales_deliveries by Model</vt:lpstr>
      <vt:lpstr>'01 - Group EBIT'!Druckbereich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Pfeffer, Anna-Maria (FRA1)</dc:creator>
  <cp:keywords/>
  <dc:description/>
  <cp:lastModifiedBy>Hofsaess, Anna-Lena (FK)</cp:lastModifiedBy>
  <cp:revision/>
  <dcterms:created xsi:type="dcterms:W3CDTF">2015-06-05T18:19:34Z</dcterms:created>
  <dcterms:modified xsi:type="dcterms:W3CDTF">2023-10-24T15:11:53Z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0x0101008DC88B41FF0CE74B936911F2888A6AD7</vt:lpwstr>
  </property>
  <property fmtid="{D5CDD505-2E9C-101B-9397-08002B2CF9AE}" pid="3" name="RevIMBCS">
    <vt:lpwstr>1;#0.2 Working documents|860f14b0-beae-495c-93e3-3187f714d4fc</vt:lpwstr>
  </property>
</Properties>
</file>